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dwalters\OneDrive\Downloads\"/>
    </mc:Choice>
  </mc:AlternateContent>
  <xr:revisionPtr revIDLastSave="0" documentId="8_{67A969F4-BCEF-4049-A653-60A2460CFC68}" xr6:coauthVersionLast="47" xr6:coauthVersionMax="47" xr10:uidLastSave="{00000000-0000-0000-0000-000000000000}"/>
  <bookViews>
    <workbookView xWindow="2304" yWindow="2304" windowWidth="30960" windowHeight="12168" tabRatio="763" xr2:uid="{00000000-000D-0000-FFFF-FFFF00000000}"/>
  </bookViews>
  <sheets>
    <sheet name="01. ADF1 EEM Assessment" sheetId="5" r:id="rId1"/>
    <sheet name=" 02. Assessment Data Entry Calc" sheetId="1" r:id="rId2"/>
    <sheet name="03. Ventilation Strategy" sheetId="3" r:id="rId3"/>
    <sheet name="04. Airtightness Strategy" sheetId="6" r:id="rId4"/>
    <sheet name="Ref - Assessment Process" sheetId="4" r:id="rId5"/>
    <sheet name="Data" sheetId="2" state="hidden" r:id="rId6"/>
  </sheets>
  <definedNames>
    <definedName name="ATable">'04. Airtightness Strategy'!$C$204:$D$233</definedName>
    <definedName name="CWI">'04. Airtightness Strategy'!$D$205:$D$206</definedName>
    <definedName name="EWI">'04. Airtightness Strategy'!$D$207:$D$215</definedName>
    <definedName name="FRIC">'04. Airtightness Strategy'!$D$234:$D$239</definedName>
    <definedName name="FRIW">'04. Airtightness Strategy'!$D$240:$D$241</definedName>
    <definedName name="IWI">'04. Airtightness Strategy'!$D$216:$D$219</definedName>
    <definedName name="LHTCH">'04. Airtightness Strategy'!$D$220</definedName>
    <definedName name="LI">'04. Airtightness Strategy'!$D$221:$D$226</definedName>
    <definedName name="_xlnm.Print_Area" localSheetId="1">' 02. Assessment Data Entry Calc'!$B$2:$L$186</definedName>
    <definedName name="_xlnm.Print_Area" localSheetId="0">'01. ADF1 EEM Assessment'!$B$1:$S$39</definedName>
    <definedName name="_xlnm.Print_Area" localSheetId="2">'03. Ventilation Strategy'!$B$2:$O$207</definedName>
    <definedName name="_xlnm.Print_Area" localSheetId="3">'04. Airtightness Strategy'!$B$2:$M$119</definedName>
    <definedName name="_xlnm.Print_Area" localSheetId="4">'Ref - Assessment Process'!$A$1:$J$47</definedName>
    <definedName name="_xlnm.Print_Titles" localSheetId="1">' 02. Assessment Data Entry Calc'!$2:$4</definedName>
    <definedName name="_xlnm.Print_Titles" localSheetId="2">'03. Ventilation Strategy'!$2:$3</definedName>
    <definedName name="_xlnm.Print_Titles" localSheetId="3">'04. Airtightness Strategy'!$2:$4</definedName>
    <definedName name="RIRI">'04. Airtightness Strategy'!$D$242:$D$247</definedName>
    <definedName name="Rooms" localSheetId="0">#REF!</definedName>
    <definedName name="Rooms" localSheetId="3">'04. Airtightness Strategy'!#REF!</definedName>
    <definedName name="Rooms">' 02. Assessment Data Entry Calc'!$C$74:$H$88</definedName>
    <definedName name="UFI">'04. Airtightness Strategy'!$D$227:$D$231</definedName>
    <definedName name="WNDR">'04. Airtightness Strategy'!$D$232:$D$233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3" i="6" l="1"/>
  <c r="P44" i="6"/>
  <c r="P35" i="6"/>
  <c r="P26" i="6"/>
  <c r="P17" i="6"/>
  <c r="H2" i="6" l="1"/>
  <c r="E2" i="3"/>
  <c r="F2" i="1"/>
  <c r="AB17" i="5"/>
  <c r="BA14" i="1" s="1"/>
  <c r="C78" i="6"/>
  <c r="C77" i="6"/>
  <c r="Q111" i="3"/>
  <c r="Q125" i="3"/>
  <c r="Q133" i="3"/>
  <c r="Q141" i="3"/>
  <c r="Q149" i="3"/>
  <c r="Q158" i="3"/>
  <c r="Q167" i="3"/>
  <c r="K163" i="3"/>
  <c r="K164" i="3" s="1"/>
  <c r="B163" i="3"/>
  <c r="C180" i="1" l="1"/>
  <c r="B166" i="3" s="1"/>
  <c r="B167" i="3" s="1"/>
  <c r="D178" i="1"/>
  <c r="C176" i="1"/>
  <c r="B164" i="3" s="1"/>
  <c r="I26" i="5"/>
  <c r="I25" i="5"/>
  <c r="I24" i="5"/>
  <c r="I23" i="5"/>
  <c r="I22" i="5"/>
  <c r="I21" i="5"/>
  <c r="I20" i="5"/>
  <c r="I19" i="5"/>
  <c r="I18" i="5"/>
  <c r="I17" i="5"/>
  <c r="F11" i="6" l="1"/>
  <c r="B60" i="6"/>
  <c r="B59" i="6"/>
  <c r="B58" i="6"/>
  <c r="B57" i="6"/>
  <c r="B56" i="6"/>
  <c r="B55" i="6"/>
  <c r="B54" i="6"/>
  <c r="B45" i="6"/>
  <c r="B46" i="6" s="1"/>
  <c r="B47" i="6" s="1"/>
  <c r="B48" i="6" s="1"/>
  <c r="B49" i="6" s="1"/>
  <c r="B50" i="6" s="1"/>
  <c r="B51" i="6" s="1"/>
  <c r="B41" i="6"/>
  <c r="B42" i="6" s="1"/>
  <c r="B40" i="6"/>
  <c r="B39" i="6"/>
  <c r="B38" i="6"/>
  <c r="B36" i="6"/>
  <c r="B37" i="6" s="1"/>
  <c r="B33" i="6"/>
  <c r="B32" i="6"/>
  <c r="B31" i="6"/>
  <c r="B27" i="6"/>
  <c r="B28" i="6" s="1"/>
  <c r="B29" i="6" s="1"/>
  <c r="B30" i="6" s="1"/>
  <c r="F10" i="6"/>
  <c r="F9" i="6"/>
  <c r="F8" i="6"/>
  <c r="F7" i="6"/>
  <c r="F6" i="6"/>
  <c r="E10" i="1"/>
  <c r="E9" i="1"/>
  <c r="E8" i="1"/>
  <c r="E6" i="1"/>
  <c r="E7" i="1"/>
  <c r="C75" i="6"/>
  <c r="B18" i="6"/>
  <c r="B19" i="6" s="1"/>
  <c r="B20" i="6" s="1"/>
  <c r="B21" i="6" s="1"/>
  <c r="B22" i="6" s="1"/>
  <c r="B23" i="6" s="1"/>
  <c r="B24" i="6" s="1"/>
  <c r="J3" i="6"/>
  <c r="H26" i="5"/>
  <c r="H25" i="5"/>
  <c r="H24" i="5"/>
  <c r="H23" i="5"/>
  <c r="H22" i="5"/>
  <c r="H21" i="5"/>
  <c r="H20" i="5"/>
  <c r="H19" i="5"/>
  <c r="H18" i="5"/>
  <c r="H17" i="5"/>
  <c r="AC26" i="5"/>
  <c r="AC25" i="5"/>
  <c r="AC24" i="5"/>
  <c r="AC23" i="5"/>
  <c r="AC22" i="5"/>
  <c r="AC21" i="5"/>
  <c r="AC20" i="5"/>
  <c r="AC19" i="5"/>
  <c r="AC18" i="5"/>
  <c r="D13" i="5"/>
  <c r="D50" i="2"/>
  <c r="D49" i="2"/>
  <c r="D48" i="2"/>
  <c r="D47" i="2"/>
  <c r="D46" i="2"/>
  <c r="D45" i="2"/>
  <c r="D44" i="2"/>
  <c r="D43" i="2"/>
  <c r="D42" i="2"/>
  <c r="D41" i="2"/>
  <c r="H29" i="5" l="1"/>
  <c r="H28" i="5"/>
  <c r="AB28" i="5" s="1"/>
  <c r="P32" i="5" s="1"/>
  <c r="BA15" i="1" s="1"/>
  <c r="E15" i="1" s="1"/>
  <c r="F17" i="3" s="1"/>
  <c r="AB29" i="5"/>
  <c r="L33" i="5" l="1"/>
  <c r="BA21" i="1" s="1"/>
  <c r="BA16" i="1" s="1"/>
  <c r="B16" i="1" s="1"/>
  <c r="B18" i="3" s="1"/>
  <c r="I28" i="5"/>
  <c r="AB32" i="5" l="1"/>
  <c r="I29" i="5"/>
  <c r="C76" i="1" l="1"/>
  <c r="K154" i="3"/>
  <c r="K155" i="3" s="1"/>
  <c r="B154" i="3"/>
  <c r="K146" i="3"/>
  <c r="K147" i="3" s="1"/>
  <c r="B146" i="3"/>
  <c r="C168" i="1"/>
  <c r="B157" i="3" s="1"/>
  <c r="D166" i="1"/>
  <c r="B158" i="3" l="1"/>
  <c r="C164" i="1"/>
  <c r="C156" i="1"/>
  <c r="B148" i="3" s="1"/>
  <c r="B149" i="3" s="1"/>
  <c r="D154" i="1"/>
  <c r="C153" i="1"/>
  <c r="B147" i="3" s="1"/>
  <c r="B155" i="3" l="1"/>
  <c r="C79" i="1" l="1"/>
  <c r="C78" i="1"/>
  <c r="C77" i="1" l="1"/>
  <c r="AX105" i="1"/>
  <c r="AX104" i="1"/>
  <c r="BF110" i="1"/>
  <c r="AX110" i="1"/>
  <c r="AX108" i="1"/>
  <c r="C147" i="1" l="1"/>
  <c r="L2" i="3" l="1"/>
  <c r="E79" i="1"/>
  <c r="E78" i="1"/>
  <c r="U43" i="3"/>
  <c r="U42" i="3"/>
  <c r="G47" i="3"/>
  <c r="G46" i="3"/>
  <c r="G45" i="3"/>
  <c r="G44" i="3"/>
  <c r="G43" i="3"/>
  <c r="G42" i="3"/>
  <c r="B47" i="3"/>
  <c r="B46" i="3"/>
  <c r="B45" i="3"/>
  <c r="B44" i="3"/>
  <c r="B43" i="3"/>
  <c r="B42" i="3"/>
  <c r="E88" i="1"/>
  <c r="E87" i="1"/>
  <c r="E86" i="1"/>
  <c r="E85" i="1"/>
  <c r="E84" i="1"/>
  <c r="E83" i="1"/>
  <c r="E82" i="1"/>
  <c r="E81" i="1"/>
  <c r="E80" i="1"/>
  <c r="B133" i="3"/>
  <c r="Q134" i="3"/>
  <c r="Q142" i="3"/>
  <c r="U44" i="3" l="1"/>
  <c r="H98" i="3" l="1"/>
  <c r="H97" i="3"/>
  <c r="L96" i="3"/>
  <c r="L95" i="3"/>
  <c r="L94" i="3"/>
  <c r="L93" i="3"/>
  <c r="M107" i="3"/>
  <c r="L107" i="3"/>
  <c r="K107" i="3"/>
  <c r="H107" i="3"/>
  <c r="M106" i="3"/>
  <c r="L106" i="3"/>
  <c r="K106" i="3"/>
  <c r="H106" i="3"/>
  <c r="M105" i="3"/>
  <c r="L105" i="3"/>
  <c r="K105" i="3"/>
  <c r="H105" i="3"/>
  <c r="M104" i="3"/>
  <c r="L104" i="3"/>
  <c r="K104" i="3"/>
  <c r="H104" i="3"/>
  <c r="M103" i="3"/>
  <c r="L103" i="3"/>
  <c r="K103" i="3"/>
  <c r="H103" i="3"/>
  <c r="M102" i="3"/>
  <c r="L102" i="3"/>
  <c r="K102" i="3"/>
  <c r="H102" i="3"/>
  <c r="M101" i="3"/>
  <c r="L101" i="3"/>
  <c r="H101" i="3"/>
  <c r="M100" i="3"/>
  <c r="L100" i="3"/>
  <c r="H100" i="3"/>
  <c r="M99" i="3"/>
  <c r="L99" i="3"/>
  <c r="H99" i="3"/>
  <c r="L98" i="3"/>
  <c r="L97" i="3"/>
  <c r="H96" i="3" l="1"/>
  <c r="E77" i="1"/>
  <c r="H95" i="3"/>
  <c r="E76" i="1"/>
  <c r="AW77" i="1"/>
  <c r="BB88" i="1"/>
  <c r="BG88" i="1" s="1"/>
  <c r="BB81" i="1"/>
  <c r="BG81" i="1" s="1"/>
  <c r="BB80" i="1"/>
  <c r="BG80" i="1" s="1"/>
  <c r="BB85" i="1"/>
  <c r="BG85" i="1" s="1"/>
  <c r="BB84" i="1"/>
  <c r="BG84" i="1" s="1"/>
  <c r="BB83" i="1"/>
  <c r="BG83" i="1" s="1"/>
  <c r="BB82" i="1"/>
  <c r="BG82" i="1" s="1"/>
  <c r="B88" i="1"/>
  <c r="G107" i="3" s="1"/>
  <c r="B87" i="1"/>
  <c r="G106" i="3" s="1"/>
  <c r="B86" i="1"/>
  <c r="G105" i="3" s="1"/>
  <c r="B85" i="1"/>
  <c r="G104" i="3" s="1"/>
  <c r="C74" i="1"/>
  <c r="AW88" i="1"/>
  <c r="AW87" i="1"/>
  <c r="AW86" i="1"/>
  <c r="AW85" i="1"/>
  <c r="AW84" i="1"/>
  <c r="AW83" i="1"/>
  <c r="AW82" i="1"/>
  <c r="AW81" i="1"/>
  <c r="AW80" i="1"/>
  <c r="BC75" i="1"/>
  <c r="H93" i="3" l="1"/>
  <c r="AW79" i="1"/>
  <c r="BB86" i="1"/>
  <c r="BG86" i="1" s="1"/>
  <c r="BB87" i="1"/>
  <c r="BG87" i="1" s="1"/>
  <c r="AW78" i="1"/>
  <c r="O88" i="1" l="1"/>
  <c r="O87" i="1"/>
  <c r="O86" i="1"/>
  <c r="O85" i="1"/>
  <c r="O84" i="1"/>
  <c r="O83" i="1"/>
  <c r="O82" i="1"/>
  <c r="O81" i="1"/>
  <c r="O80" i="1"/>
  <c r="O44" i="1"/>
  <c r="O43" i="1"/>
  <c r="O42" i="1"/>
  <c r="O41" i="1"/>
  <c r="O40" i="1"/>
  <c r="O39" i="1"/>
  <c r="C75" i="1"/>
  <c r="H94" i="3" l="1"/>
  <c r="E75" i="1"/>
  <c r="AW75" i="1"/>
  <c r="N44" i="1"/>
  <c r="BC88" i="1"/>
  <c r="BC87" i="1"/>
  <c r="BC86" i="1"/>
  <c r="BC85" i="1"/>
  <c r="BC84" i="1"/>
  <c r="BC83" i="1"/>
  <c r="BC82" i="1"/>
  <c r="BC81" i="1"/>
  <c r="BC80" i="1"/>
  <c r="BC79" i="1"/>
  <c r="BC78" i="1"/>
  <c r="BC77" i="1"/>
  <c r="BC76" i="1"/>
  <c r="BC74" i="1"/>
  <c r="AZ88" i="1" l="1"/>
  <c r="BI88" i="1" s="1"/>
  <c r="AZ87" i="1"/>
  <c r="BI87" i="1" s="1"/>
  <c r="AZ86" i="1"/>
  <c r="BI86" i="1" s="1"/>
  <c r="AZ85" i="1"/>
  <c r="BI85" i="1" s="1"/>
  <c r="AZ84" i="1"/>
  <c r="BI84" i="1" s="1"/>
  <c r="AZ83" i="1"/>
  <c r="BI83" i="1" s="1"/>
  <c r="AZ82" i="1"/>
  <c r="BI82" i="1" s="1"/>
  <c r="AZ81" i="1"/>
  <c r="BI81" i="1" s="1"/>
  <c r="AZ80" i="1"/>
  <c r="BI80" i="1" s="1"/>
  <c r="AZ79" i="1"/>
  <c r="BI79" i="1" s="1"/>
  <c r="AZ78" i="1"/>
  <c r="BI78" i="1" s="1"/>
  <c r="AZ75" i="1"/>
  <c r="BA88" i="1"/>
  <c r="BA87" i="1"/>
  <c r="BA86" i="1"/>
  <c r="BA85" i="1"/>
  <c r="BA84" i="1"/>
  <c r="AX72" i="1"/>
  <c r="AX88" i="1"/>
  <c r="AX87" i="1"/>
  <c r="AX86" i="1"/>
  <c r="AX85" i="1"/>
  <c r="AX84" i="1"/>
  <c r="AX83" i="1"/>
  <c r="AX82" i="1"/>
  <c r="AX81" i="1"/>
  <c r="AX80" i="1"/>
  <c r="AX79" i="1"/>
  <c r="AX78" i="1"/>
  <c r="AX75" i="1"/>
  <c r="Q12" i="3"/>
  <c r="F12" i="3" s="1"/>
  <c r="Q11" i="3"/>
  <c r="F11" i="3" s="1"/>
  <c r="Q10" i="3"/>
  <c r="F10" i="3" s="1"/>
  <c r="Q9" i="3"/>
  <c r="F9" i="3" s="1"/>
  <c r="Q8" i="3"/>
  <c r="F8" i="3" s="1"/>
  <c r="Q7" i="3"/>
  <c r="F7" i="3" s="1"/>
  <c r="Q6" i="3"/>
  <c r="F6" i="3" s="1"/>
  <c r="BH87" i="1" l="1"/>
  <c r="BJ87" i="1" s="1"/>
  <c r="BH85" i="1"/>
  <c r="BJ85" i="1" s="1"/>
  <c r="BH88" i="1"/>
  <c r="BJ88" i="1" s="1"/>
  <c r="BH84" i="1"/>
  <c r="BJ84" i="1" s="1"/>
  <c r="BH86" i="1"/>
  <c r="BJ86" i="1" s="1"/>
  <c r="BI75" i="1"/>
  <c r="AX77" i="1"/>
  <c r="AZ77" i="1"/>
  <c r="BI77" i="1" s="1"/>
  <c r="E111" i="3"/>
  <c r="B141" i="3"/>
  <c r="E125" i="3"/>
  <c r="Q50" i="3"/>
  <c r="E49" i="3" s="1"/>
  <c r="C57" i="1"/>
  <c r="C126" i="1"/>
  <c r="D33" i="1"/>
  <c r="D27" i="1"/>
  <c r="N27" i="1"/>
  <c r="I38" i="1" s="1"/>
  <c r="AW76" i="1" l="1"/>
  <c r="AW74" i="1"/>
  <c r="AX76" i="1"/>
  <c r="AZ76" i="1"/>
  <c r="BI76" i="1" s="1"/>
  <c r="B74" i="1"/>
  <c r="AX74" i="1"/>
  <c r="AZ74" i="1"/>
  <c r="E74" i="1"/>
  <c r="E133" i="3"/>
  <c r="B75" i="1" l="1"/>
  <c r="G93" i="3"/>
  <c r="K93" i="3"/>
  <c r="BI74" i="1"/>
  <c r="C89" i="1"/>
  <c r="BD88" i="1"/>
  <c r="BD87" i="1"/>
  <c r="BD86" i="1"/>
  <c r="BD85" i="1"/>
  <c r="BD84" i="1"/>
  <c r="K101" i="3"/>
  <c r="K100" i="3"/>
  <c r="K99" i="3"/>
  <c r="K98" i="3"/>
  <c r="K97" i="3"/>
  <c r="K96" i="3"/>
  <c r="K95" i="3"/>
  <c r="K94" i="3"/>
  <c r="E44" i="1"/>
  <c r="E47" i="3" s="1"/>
  <c r="E43" i="1"/>
  <c r="E46" i="3" s="1"/>
  <c r="E42" i="1"/>
  <c r="E45" i="3" s="1"/>
  <c r="E41" i="1"/>
  <c r="E44" i="3" s="1"/>
  <c r="E40" i="1"/>
  <c r="E43" i="3" s="1"/>
  <c r="E39" i="1"/>
  <c r="E42" i="3" s="1"/>
  <c r="D61" i="1"/>
  <c r="BE84" i="1" l="1"/>
  <c r="I84" i="1" s="1"/>
  <c r="H88" i="1"/>
  <c r="BE88" i="1"/>
  <c r="I88" i="1" s="1"/>
  <c r="H85" i="1"/>
  <c r="BE85" i="1"/>
  <c r="I85" i="1" s="1"/>
  <c r="H86" i="1"/>
  <c r="BE86" i="1"/>
  <c r="I86" i="1" s="1"/>
  <c r="H87" i="1"/>
  <c r="BE87" i="1"/>
  <c r="I87" i="1" s="1"/>
  <c r="B76" i="1"/>
  <c r="G94" i="3"/>
  <c r="BF87" i="1"/>
  <c r="BF88" i="1"/>
  <c r="BF84" i="1"/>
  <c r="BF85" i="1"/>
  <c r="BF86" i="1"/>
  <c r="N75" i="1"/>
  <c r="J75" i="1"/>
  <c r="M23" i="3"/>
  <c r="B77" i="1" l="1"/>
  <c r="G95" i="3"/>
  <c r="N59" i="1"/>
  <c r="B125" i="3"/>
  <c r="B111" i="3"/>
  <c r="J74" i="1"/>
  <c r="V103" i="1"/>
  <c r="B78" i="1" l="1"/>
  <c r="G96" i="3"/>
  <c r="D60" i="1"/>
  <c r="B84" i="3" s="1"/>
  <c r="Q94" i="3"/>
  <c r="C114" i="1"/>
  <c r="D145" i="1"/>
  <c r="D135" i="1"/>
  <c r="C137" i="1"/>
  <c r="B120" i="3"/>
  <c r="G117" i="3"/>
  <c r="B130" i="3"/>
  <c r="B138" i="3"/>
  <c r="P124" i="1"/>
  <c r="B92" i="3"/>
  <c r="R30" i="3"/>
  <c r="L28" i="3"/>
  <c r="L23" i="3"/>
  <c r="E64" i="1"/>
  <c r="O107" i="3" l="1"/>
  <c r="N106" i="3"/>
  <c r="O106" i="3"/>
  <c r="N105" i="3"/>
  <c r="O105" i="3"/>
  <c r="N104" i="3"/>
  <c r="O104" i="3"/>
  <c r="O103" i="3"/>
  <c r="N107" i="3"/>
  <c r="B79" i="1"/>
  <c r="G97" i="3"/>
  <c r="C123" i="1"/>
  <c r="B121" i="3" s="1"/>
  <c r="C24" i="3"/>
  <c r="F29" i="3"/>
  <c r="F30" i="3"/>
  <c r="C25" i="3"/>
  <c r="C29" i="3"/>
  <c r="C31" i="3"/>
  <c r="C30" i="3"/>
  <c r="F24" i="3"/>
  <c r="N87" i="1"/>
  <c r="N86" i="1"/>
  <c r="N85" i="1"/>
  <c r="N84" i="1"/>
  <c r="N83" i="1"/>
  <c r="N82" i="1"/>
  <c r="N81" i="1"/>
  <c r="N80" i="1"/>
  <c r="N79" i="1"/>
  <c r="N78" i="1"/>
  <c r="N77" i="1"/>
  <c r="N76" i="1"/>
  <c r="N88" i="1"/>
  <c r="F92" i="1"/>
  <c r="E93" i="3" s="1"/>
  <c r="E92" i="1"/>
  <c r="G92" i="1" l="1"/>
  <c r="B80" i="1"/>
  <c r="G98" i="3"/>
  <c r="D93" i="3"/>
  <c r="D28" i="1"/>
  <c r="N33" i="1" s="1"/>
  <c r="D59" i="1"/>
  <c r="F31" i="3" s="1"/>
  <c r="N74" i="1"/>
  <c r="N89" i="1" s="1"/>
  <c r="C55" i="1"/>
  <c r="B81" i="1" l="1"/>
  <c r="G99" i="3"/>
  <c r="F33" i="3"/>
  <c r="E94" i="1"/>
  <c r="D95" i="3" s="1"/>
  <c r="F93" i="1"/>
  <c r="E94" i="3" s="1"/>
  <c r="D32" i="1"/>
  <c r="F25" i="3" s="1"/>
  <c r="N32" i="1"/>
  <c r="E93" i="1"/>
  <c r="D94" i="3" s="1"/>
  <c r="C56" i="1"/>
  <c r="B82" i="1" l="1"/>
  <c r="G100" i="3"/>
  <c r="B78" i="3"/>
  <c r="B83" i="1" l="1"/>
  <c r="G101" i="3"/>
  <c r="G102" i="3" l="1"/>
  <c r="B84" i="1"/>
  <c r="G103" i="3" s="1"/>
  <c r="BA83" i="1" l="1"/>
  <c r="BH83" i="1" s="1"/>
  <c r="BJ83" i="1" s="1"/>
  <c r="E95" i="1"/>
  <c r="BA81" i="1"/>
  <c r="BH81" i="1" s="1"/>
  <c r="BJ81" i="1" s="1"/>
  <c r="BA80" i="1"/>
  <c r="BH80" i="1" s="1"/>
  <c r="BJ80" i="1" s="1"/>
  <c r="BA82" i="1"/>
  <c r="BH82" i="1" s="1"/>
  <c r="BJ82" i="1" s="1"/>
  <c r="H120" i="1" l="1"/>
  <c r="G118" i="3" s="1"/>
  <c r="C118" i="1"/>
  <c r="B116" i="3" s="1"/>
  <c r="D96" i="3"/>
  <c r="J83" i="1"/>
  <c r="BD83" i="1" l="1"/>
  <c r="BE83" i="1" s="1"/>
  <c r="BF83" i="1" l="1"/>
  <c r="I83" i="1" l="1"/>
  <c r="O102" i="3" s="1"/>
  <c r="BD81" i="1"/>
  <c r="BE81" i="1" s="1"/>
  <c r="BD82" i="1"/>
  <c r="BE82" i="1" s="1"/>
  <c r="BF82" i="1" l="1"/>
  <c r="BF81" i="1"/>
  <c r="I81" i="1" l="1"/>
  <c r="O100" i="3" s="1"/>
  <c r="I82" i="1"/>
  <c r="O101" i="3" s="1"/>
  <c r="BD80" i="1" l="1"/>
  <c r="BE80" i="1" s="1"/>
  <c r="BF80" i="1" l="1"/>
  <c r="I80" i="1" l="1"/>
  <c r="O99" i="3" s="1"/>
  <c r="H83" i="1" l="1"/>
  <c r="N102" i="3" s="1"/>
  <c r="H82" i="1"/>
  <c r="N101" i="3" s="1"/>
  <c r="H81" i="1"/>
  <c r="N100" i="3" s="1"/>
  <c r="H80" i="1"/>
  <c r="N99" i="3" s="1"/>
  <c r="H84" i="1" l="1"/>
  <c r="N103" i="3" s="1"/>
  <c r="BA77" i="1" l="1"/>
  <c r="BA78" i="1"/>
  <c r="BA79" i="1"/>
  <c r="BA75" i="1"/>
  <c r="BA76" i="1"/>
  <c r="BA74" i="1"/>
  <c r="I39" i="1"/>
  <c r="I41" i="1"/>
  <c r="K44" i="3" s="1"/>
  <c r="B41" i="1"/>
  <c r="B42" i="1"/>
  <c r="B43" i="1"/>
  <c r="I42" i="1"/>
  <c r="K45" i="3" s="1"/>
  <c r="B39" i="1"/>
  <c r="I43" i="1"/>
  <c r="K46" i="3" s="1"/>
  <c r="B44" i="1"/>
  <c r="I44" i="1"/>
  <c r="K47" i="3" s="1"/>
  <c r="I40" i="1"/>
  <c r="K43" i="3" s="1"/>
  <c r="B40" i="1"/>
  <c r="R39" i="1" l="1"/>
  <c r="P39" i="1"/>
  <c r="G74" i="1"/>
  <c r="Q39" i="1"/>
  <c r="Q43" i="1"/>
  <c r="P43" i="1"/>
  <c r="G78" i="1"/>
  <c r="R43" i="1"/>
  <c r="Q42" i="1"/>
  <c r="R42" i="1"/>
  <c r="G77" i="1"/>
  <c r="P42" i="1"/>
  <c r="G75" i="1"/>
  <c r="P40" i="1"/>
  <c r="Q40" i="1"/>
  <c r="R40" i="1"/>
  <c r="R41" i="1"/>
  <c r="Q41" i="1"/>
  <c r="P41" i="1"/>
  <c r="G76" i="1"/>
  <c r="G79" i="1"/>
  <c r="R44" i="1"/>
  <c r="Q44" i="1"/>
  <c r="P44" i="1"/>
  <c r="N39" i="1"/>
  <c r="N40" i="1" s="1"/>
  <c r="N38" i="1"/>
  <c r="K42" i="3"/>
  <c r="D46" i="1" l="1"/>
  <c r="B37" i="3" s="1"/>
  <c r="B49" i="3" s="1"/>
  <c r="S44" i="1"/>
  <c r="S41" i="1"/>
  <c r="S40" i="1"/>
  <c r="O78" i="1"/>
  <c r="M97" i="3"/>
  <c r="BB78" i="1"/>
  <c r="BG78" i="1" s="1"/>
  <c r="A78" i="1"/>
  <c r="M94" i="3"/>
  <c r="BB75" i="1"/>
  <c r="BG75" i="1" s="1"/>
  <c r="A75" i="1"/>
  <c r="O75" i="1"/>
  <c r="S43" i="1"/>
  <c r="A79" i="1"/>
  <c r="M98" i="3"/>
  <c r="O79" i="1"/>
  <c r="BB79" i="1"/>
  <c r="BG79" i="1" s="1"/>
  <c r="M95" i="3"/>
  <c r="A76" i="1"/>
  <c r="O76" i="1"/>
  <c r="BB76" i="1"/>
  <c r="BG76" i="1" s="1"/>
  <c r="S39" i="1"/>
  <c r="Q45" i="1"/>
  <c r="M96" i="3"/>
  <c r="O77" i="1"/>
  <c r="BB77" i="1"/>
  <c r="BG77" i="1" s="1"/>
  <c r="A77" i="1"/>
  <c r="A74" i="1"/>
  <c r="M93" i="3"/>
  <c r="BB74" i="1"/>
  <c r="BG74" i="1" s="1"/>
  <c r="O74" i="1"/>
  <c r="P45" i="1"/>
  <c r="S42" i="1"/>
  <c r="R45" i="1"/>
  <c r="L69" i="1" s="1"/>
  <c r="J89" i="1" l="1"/>
  <c r="G89" i="1" s="1"/>
  <c r="Q38" i="3"/>
  <c r="O45" i="1"/>
  <c r="N45" i="1" s="1"/>
  <c r="BH79" i="1"/>
  <c r="BJ79" i="1" s="1"/>
  <c r="BD79" i="1"/>
  <c r="BH75" i="1"/>
  <c r="BJ75" i="1" s="1"/>
  <c r="BD75" i="1"/>
  <c r="E101" i="1"/>
  <c r="P112" i="1"/>
  <c r="BD78" i="1"/>
  <c r="BH78" i="1"/>
  <c r="BJ78" i="1" s="1"/>
  <c r="BH76" i="1"/>
  <c r="BJ76" i="1" s="1"/>
  <c r="BD76" i="1"/>
  <c r="BH77" i="1"/>
  <c r="BJ77" i="1" s="1"/>
  <c r="BD77" i="1"/>
  <c r="BH74" i="1"/>
  <c r="BJ74" i="1" s="1"/>
  <c r="BD74" i="1"/>
  <c r="S45" i="1"/>
  <c r="A89" i="1"/>
  <c r="N46" i="1" l="1"/>
  <c r="BJ89" i="1"/>
  <c r="F94" i="1" s="1"/>
  <c r="E95" i="3" s="1"/>
  <c r="H77" i="1"/>
  <c r="N96" i="3" s="1"/>
  <c r="BE77" i="1"/>
  <c r="I77" i="1" s="1"/>
  <c r="O96" i="3" s="1"/>
  <c r="BF77" i="1"/>
  <c r="H78" i="1"/>
  <c r="N97" i="3" s="1"/>
  <c r="BE78" i="1"/>
  <c r="I78" i="1" s="1"/>
  <c r="O97" i="3" s="1"/>
  <c r="BF78" i="1"/>
  <c r="H75" i="1"/>
  <c r="N94" i="3" s="1"/>
  <c r="BF75" i="1"/>
  <c r="BE75" i="1"/>
  <c r="I75" i="1" s="1"/>
  <c r="O94" i="3" s="1"/>
  <c r="H76" i="1"/>
  <c r="N95" i="3" s="1"/>
  <c r="BF76" i="1"/>
  <c r="BE76" i="1"/>
  <c r="I76" i="1" s="1"/>
  <c r="O95" i="3" s="1"/>
  <c r="BE74" i="1"/>
  <c r="H74" i="1"/>
  <c r="L74" i="1" s="1" a="1"/>
  <c r="L74" i="1" s="1"/>
  <c r="B87" i="3" s="1"/>
  <c r="BF74" i="1"/>
  <c r="BF79" i="1"/>
  <c r="BE79" i="1"/>
  <c r="I79" i="1" s="1"/>
  <c r="O98" i="3" s="1"/>
  <c r="H79" i="1"/>
  <c r="N98" i="3" s="1"/>
  <c r="X49" i="1" l="1"/>
  <c r="D49" i="1" s="1"/>
  <c r="B88" i="3"/>
  <c r="P119" i="1"/>
  <c r="R85" i="3"/>
  <c r="B85" i="3" s="1"/>
  <c r="C105" i="1"/>
  <c r="M41" i="1"/>
  <c r="R113" i="3"/>
  <c r="L45" i="1"/>
  <c r="M44" i="1"/>
  <c r="M42" i="1"/>
  <c r="E65" i="1"/>
  <c r="D107" i="1" s="1"/>
  <c r="AY107" i="1" s="1"/>
  <c r="D105" i="1"/>
  <c r="AY105" i="1" s="1"/>
  <c r="K107" i="1"/>
  <c r="BF107" i="1" s="1"/>
  <c r="M39" i="1"/>
  <c r="M43" i="1"/>
  <c r="D106" i="1"/>
  <c r="AY106" i="1" s="1"/>
  <c r="D108" i="1"/>
  <c r="AY108" i="1" s="1"/>
  <c r="E66" i="1"/>
  <c r="M40" i="1"/>
  <c r="J76" i="1"/>
  <c r="K106" i="1"/>
  <c r="C107" i="1"/>
  <c r="AX107" i="1" s="1"/>
  <c r="N47" i="1"/>
  <c r="F89" i="1"/>
  <c r="P102" i="1" s="1"/>
  <c r="P103" i="1" s="1"/>
  <c r="F100" i="1"/>
  <c r="C101" i="1"/>
  <c r="C98" i="1"/>
  <c r="B79" i="3" s="1"/>
  <c r="E100" i="1"/>
  <c r="C100" i="1"/>
  <c r="D70" i="1"/>
  <c r="F95" i="1"/>
  <c r="E96" i="3" s="1"/>
  <c r="N87" i="3"/>
  <c r="L75" i="1" a="1"/>
  <c r="L75" i="1" s="1"/>
  <c r="N88" i="3" s="1"/>
  <c r="H89" i="1"/>
  <c r="N93" i="3"/>
  <c r="I74" i="1"/>
  <c r="BE89" i="1"/>
  <c r="J90" i="1" l="1"/>
  <c r="C109" i="1"/>
  <c r="AX109" i="1" s="1"/>
  <c r="D109" i="1"/>
  <c r="P116" i="1"/>
  <c r="C111" i="1" s="1"/>
  <c r="BD72" i="1"/>
  <c r="L103" i="1"/>
  <c r="K112" i="1" s="1"/>
  <c r="E89" i="1"/>
  <c r="K105" i="1"/>
  <c r="K108" i="1"/>
  <c r="BF108" i="1" s="1"/>
  <c r="O73" i="1" a="1"/>
  <c r="O73" i="1" s="1"/>
  <c r="O93" i="3"/>
  <c r="I89" i="1"/>
  <c r="N85" i="3" l="1"/>
  <c r="P90" i="1"/>
  <c r="O112" i="1"/>
  <c r="BF112" i="1"/>
  <c r="K109" i="1"/>
  <c r="BF109" i="1" s="1"/>
  <c r="AY109" i="1"/>
  <c r="AX111" i="1"/>
  <c r="B82" i="3"/>
  <c r="R114" i="1"/>
  <c r="O108" i="3"/>
  <c r="K111" i="1" l="1"/>
  <c r="P94" i="1" l="1"/>
  <c r="R113" i="1"/>
  <c r="O113" i="1"/>
  <c r="BF111" i="1"/>
  <c r="N82" i="3"/>
  <c r="N113" i="1"/>
  <c r="C113" i="1" s="1"/>
  <c r="B10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<sst xmlns="http://schemas.openxmlformats.org/spreadsheetml/2006/main" count="890" uniqueCount="584">
  <si>
    <t>Table 1.7 Minimum Equivalent Area of background ventilators</t>
  </si>
  <si>
    <t>Room</t>
  </si>
  <si>
    <t>Bedroom</t>
  </si>
  <si>
    <t>Lounge</t>
  </si>
  <si>
    <t>Habitable room (other)</t>
  </si>
  <si>
    <t>Bathroom</t>
  </si>
  <si>
    <t>Kitchen</t>
  </si>
  <si>
    <t>Utility</t>
  </si>
  <si>
    <r>
      <t>Min Equiv Area dwellings with multiple floors (mm</t>
    </r>
    <r>
      <rPr>
        <b/>
        <vertAlign val="superscript"/>
        <sz val="11"/>
        <color rgb="FF0070C0"/>
        <rFont val="Calibri"/>
        <family val="2"/>
        <scheme val="minor"/>
      </rPr>
      <t>2</t>
    </r>
    <r>
      <rPr>
        <b/>
        <sz val="11"/>
        <color rgb="FF0070C0"/>
        <rFont val="Calibri"/>
        <family val="2"/>
        <scheme val="minor"/>
      </rPr>
      <t>)</t>
    </r>
  </si>
  <si>
    <t>Dining Room</t>
  </si>
  <si>
    <t>Table 1.1 Minimum extract ventilation rates for intermittent extract systems</t>
  </si>
  <si>
    <t>Intermittent extract rate (l/s)</t>
  </si>
  <si>
    <t>Utility room</t>
  </si>
  <si>
    <t>Sanitary Accomodation</t>
  </si>
  <si>
    <t>ADF1 2021</t>
  </si>
  <si>
    <t>Kitchen room extract</t>
  </si>
  <si>
    <t>Kitchen cooker hood extract</t>
  </si>
  <si>
    <t>Table 1.2 Minimum extract ventilation rates for continuous extract systems</t>
  </si>
  <si>
    <t>High rate (l/s)</t>
  </si>
  <si>
    <t>Table 1.3 Minimum whole dwelling ventilation rates determined by No of bedrooms</t>
  </si>
  <si>
    <t>Number of bedrooms</t>
  </si>
  <si>
    <t>Minimum ventilation rate by number of bedrooms (l/s)</t>
  </si>
  <si>
    <t>NOTES:</t>
  </si>
  <si>
    <t>1. If the dwelling only has one habitable room, a min ventilation rate of 13l/s should be used.</t>
  </si>
  <si>
    <t>2. For each additional bedroom, add 6l/s to the values above</t>
  </si>
  <si>
    <t>Yes</t>
  </si>
  <si>
    <t>No</t>
  </si>
  <si>
    <t>N/A</t>
  </si>
  <si>
    <t>General Question Response</t>
  </si>
  <si>
    <t>Assess Extract Ventilation in all Wet Rooms</t>
  </si>
  <si>
    <t>Can 100% of the property be treated?</t>
  </si>
  <si>
    <t>Is the limitation confined to only wet rooms?</t>
  </si>
  <si>
    <t>Action:</t>
  </si>
  <si>
    <t>Is Internal wall insulation (IWI) being installed as part of the initial project?</t>
  </si>
  <si>
    <t>Actions:</t>
  </si>
  <si>
    <t xml:space="preserve">Air permeability test has demonstrated that there is enough air infiltration so as not to warrant background ventilation upgrades. </t>
  </si>
  <si>
    <r>
      <t>m</t>
    </r>
    <r>
      <rPr>
        <vertAlign val="superscript"/>
        <sz val="11"/>
        <color theme="1"/>
        <rFont val="Calibri"/>
        <family val="2"/>
        <scheme val="minor"/>
      </rPr>
      <t>3</t>
    </r>
    <r>
      <rPr>
        <sz val="11"/>
        <color theme="1"/>
        <rFont val="Calibri"/>
        <family val="2"/>
        <scheme val="minor"/>
      </rPr>
      <t>/hm</t>
    </r>
    <r>
      <rPr>
        <vertAlign val="superscript"/>
        <sz val="11"/>
        <color theme="1"/>
        <rFont val="Calibri"/>
        <family val="2"/>
        <scheme val="minor"/>
      </rPr>
      <t>2</t>
    </r>
    <r>
      <rPr>
        <sz val="11"/>
        <color theme="1"/>
        <rFont val="Calibri"/>
        <family val="2"/>
        <scheme val="minor"/>
      </rPr>
      <t xml:space="preserve"> @ 50 Pa</t>
    </r>
  </si>
  <si>
    <t>Please proceed to question 1.4</t>
  </si>
  <si>
    <t>Please proceed to question 1.6</t>
  </si>
  <si>
    <t>Property unsuitable for IWI as a measure.</t>
  </si>
  <si>
    <t>Please Enter the Results Below:</t>
  </si>
  <si>
    <t>Assess Background Ventilation in all Rooms - Note Background ventilation is required in all rooms with external walls</t>
  </si>
  <si>
    <t>Single storey</t>
  </si>
  <si>
    <t>Multiple Floors</t>
  </si>
  <si>
    <t>Please Enter Dwelling Type</t>
  </si>
  <si>
    <t>DMEV</t>
  </si>
  <si>
    <t>IEV</t>
  </si>
  <si>
    <t>Habitable</t>
  </si>
  <si>
    <t>Wet Room</t>
  </si>
  <si>
    <t>Sanitary Accommodation</t>
  </si>
  <si>
    <t>Room 
Type</t>
  </si>
  <si>
    <t>Room Summary</t>
  </si>
  <si>
    <t>Bedrooms</t>
  </si>
  <si>
    <t>Habitable Rooms</t>
  </si>
  <si>
    <t>Total Rooms</t>
  </si>
  <si>
    <t>Wet Rooms</t>
  </si>
  <si>
    <t>Type</t>
  </si>
  <si>
    <t>Intermittent Extact (IEV)</t>
  </si>
  <si>
    <r>
      <t>Min Equiv Area dwellings with multiple floors (mm</t>
    </r>
    <r>
      <rPr>
        <b/>
        <vertAlign val="superscript"/>
        <sz val="11"/>
        <color rgb="FF00B050"/>
        <rFont val="Calibri"/>
        <family val="2"/>
        <scheme val="minor"/>
      </rPr>
      <t>2</t>
    </r>
    <r>
      <rPr>
        <b/>
        <sz val="11"/>
        <color rgb="FF00B050"/>
        <rFont val="Calibri"/>
        <family val="2"/>
        <scheme val="minor"/>
      </rPr>
      <t>)</t>
    </r>
  </si>
  <si>
    <r>
      <t>Min Equiv Area dwellings with single floors 
(mm</t>
    </r>
    <r>
      <rPr>
        <b/>
        <vertAlign val="superscript"/>
        <sz val="11"/>
        <color rgb="FF00B050"/>
        <rFont val="Calibri"/>
        <family val="2"/>
        <scheme val="minor"/>
      </rPr>
      <t>2</t>
    </r>
    <r>
      <rPr>
        <b/>
        <sz val="11"/>
        <color rgb="FF00B050"/>
        <rFont val="Calibri"/>
        <family val="2"/>
        <scheme val="minor"/>
      </rPr>
      <t>)</t>
    </r>
  </si>
  <si>
    <r>
      <t>Min Equiv Area for DMEV 
(mm</t>
    </r>
    <r>
      <rPr>
        <b/>
        <vertAlign val="superscript"/>
        <sz val="11"/>
        <color rgb="FF0070C0"/>
        <rFont val="Calibri"/>
        <family val="2"/>
        <scheme val="minor"/>
      </rPr>
      <t>2</t>
    </r>
    <r>
      <rPr>
        <b/>
        <sz val="11"/>
        <color rgb="FF0070C0"/>
        <rFont val="Calibri"/>
        <family val="2"/>
        <scheme val="minor"/>
      </rPr>
      <t>)</t>
    </r>
  </si>
  <si>
    <t>Section 2
Property Type / Extract Ventilation Type</t>
  </si>
  <si>
    <t>Action</t>
  </si>
  <si>
    <t>Please re-check Questions 1.6 &amp; 1.7 both types of extract ventilation cannot be installed in all wet rooms!</t>
  </si>
  <si>
    <t>From the air permeability testing of the dwelling (Q1.4), Intermittent extract ventilation (IEV) shall be an accepted type of ventilation.</t>
  </si>
  <si>
    <t>Continous Extract Ventilation</t>
  </si>
  <si>
    <t>Intermittent Extract Ventilation</t>
  </si>
  <si>
    <t>All 
Rooms</t>
  </si>
  <si>
    <t>Extract ventilation type</t>
  </si>
  <si>
    <t>Background Ventilation Assessment Summary</t>
  </si>
  <si>
    <t>Assessment for minimum number of vents required from ADF1</t>
  </si>
  <si>
    <t>will have to be shared</t>
  </si>
  <si>
    <t xml:space="preserve">Based upon the number of rooms in the property there will be at least </t>
  </si>
  <si>
    <t xml:space="preserve"> internal doors.</t>
  </si>
  <si>
    <t>Please enter how many doors have existing suitable undercuts:</t>
  </si>
  <si>
    <t>Notes</t>
  </si>
  <si>
    <t>For a standard 760mm wide internal, door a gap of at least 10mm is required above a carpeted/finished floor surface and 20mm above an unfinished floor surface.</t>
  </si>
  <si>
    <t>Evidence of all door undercuts should be provided with all design information, regardless of whether the IAA Guide for Assessing Background Ventilation is being followed.</t>
  </si>
  <si>
    <t>l/h @4 Pa</t>
  </si>
  <si>
    <t>Equivalent area Factor Ref</t>
  </si>
  <si>
    <t xml:space="preserve">The open plan room shall be equipped with at least three ventilators of same equivalent areas as other habitable rooms. </t>
  </si>
  <si>
    <t>Bathroom without External Wall for Background Ventilation</t>
  </si>
  <si>
    <t>Number of undercut upgrades potentially required</t>
  </si>
  <si>
    <t>Purge Ventilation Assessment</t>
  </si>
  <si>
    <t>Is there adequate functional purge ventilation in all habitable rooms (and WC if required)?</t>
  </si>
  <si>
    <t>Please enter details below of any rooms where there is inadequate purge ventilation, upgrades to be completed or how adequate purge ventilation will be achieved.</t>
  </si>
  <si>
    <t>ADF1 Paragraph 1.64 is not applicable for Intermittent extract ventilation</t>
  </si>
  <si>
    <t>Address</t>
  </si>
  <si>
    <t>Postcode</t>
  </si>
  <si>
    <t>Retrofit Assessor</t>
  </si>
  <si>
    <t>Retrofit Coordinator</t>
  </si>
  <si>
    <t>Retrofit Designer</t>
  </si>
  <si>
    <t>Measures to be installed (Stage 1 only)</t>
  </si>
  <si>
    <t>Fan pressurization test (or other accepted method) has been undertaken to asses the air permeability</t>
  </si>
  <si>
    <t>APT Been Carried out in Accordance with IAA Background Ventilation Assessment of Existing Buildings</t>
  </si>
  <si>
    <t>Name of Extract Ventilation Installer</t>
  </si>
  <si>
    <t>l/h @ 4 Pa</t>
  </si>
  <si>
    <t xml:space="preserve"> (Including shared equivalent area for bathroom ventilator without an external wall)</t>
  </si>
  <si>
    <r>
      <t>mm</t>
    </r>
    <r>
      <rPr>
        <b/>
        <vertAlign val="superscript"/>
        <sz val="11"/>
        <color theme="1"/>
        <rFont val="Calibri"/>
        <family val="2"/>
        <scheme val="minor"/>
      </rPr>
      <t>2</t>
    </r>
  </si>
  <si>
    <t>Identified Issues</t>
  </si>
  <si>
    <t>Is there any evidence of mould and/or condensation at the property?</t>
  </si>
  <si>
    <t>1.0 Extract Ventilation</t>
  </si>
  <si>
    <t>2.0 Background Ventilation</t>
  </si>
  <si>
    <t>3.0 Door Undercuts</t>
  </si>
  <si>
    <t>4.0 Purge Ventilation</t>
  </si>
  <si>
    <t>5.0 Property Issues</t>
  </si>
  <si>
    <t xml:space="preserve">From a fan pressurization test (or other accepted method) undertaken to asses the air permeability of the dwelling, intermittent extract ventilation (IEV) shall be an accepted type of ventilation Ref PAS2035 C.3.3 Ref ADF1 Table 1.1. </t>
  </si>
  <si>
    <t>Upgrade requirements for compliance with PAS2035 and ADF1</t>
  </si>
  <si>
    <t xml:space="preserve">Not Applicable, </t>
  </si>
  <si>
    <t>continuous extract ventilation being installed</t>
  </si>
  <si>
    <t>bathroom located on external wall</t>
  </si>
  <si>
    <t>no action required</t>
  </si>
  <si>
    <t>3.0 Adequate Door Undercuts</t>
  </si>
  <si>
    <t>5.0 Identified Issues</t>
  </si>
  <si>
    <t>Evidence of mould and/or condensation at the property has been recorded in the dwelling</t>
  </si>
  <si>
    <t>Comments/Actions Required to Rectify any Issues</t>
  </si>
  <si>
    <t>Comments / Actions Required to Make Purge Ventilation Compliant</t>
  </si>
  <si>
    <t>Existing number of doors with adequate undercuts</t>
  </si>
  <si>
    <t>Comments / Actions Required to Make Background Ventilation Compliant</t>
  </si>
  <si>
    <t>Assessment of Background Ventilation for Bathroom Without an External Wall</t>
  </si>
  <si>
    <t>None</t>
  </si>
  <si>
    <t>The property has an open plan living room / kitchen which shall be equipped with at least three ventilators of same equivalent areas as other habitable rooms.</t>
  </si>
  <si>
    <t>Purge Ventilation to be Used (WC Only)</t>
  </si>
  <si>
    <t>Note this tests Q1.8 to see if the current ventilation system uses one or more IEV's in which case table 1.7 takes priority.</t>
  </si>
  <si>
    <t>Upgrade to continuous extract ventilation</t>
  </si>
  <si>
    <t>None Required - purge ventilation is compliant</t>
  </si>
  <si>
    <t>None Required - no issues identified</t>
  </si>
  <si>
    <t>Fan Pressurization Test (or other accepted method) Specific Details</t>
  </si>
  <si>
    <t>Property Type Assessment</t>
  </si>
  <si>
    <t>Open Plan Living Room / Kitchen</t>
  </si>
  <si>
    <t>No Action Required</t>
  </si>
  <si>
    <t>Minimum equivalent area for background ventilators for habitable rooms</t>
  </si>
  <si>
    <t>All rooms equipped with working extract ventilation as required, and existing extract ventilation is assessed as being adequate for dwelling.</t>
  </si>
  <si>
    <t>Please proceed to Section 2.0</t>
  </si>
  <si>
    <t>Continuous extract ventilation being installed, see ADF1 Para 1.64 below.</t>
  </si>
  <si>
    <t>Rooms with an external wall</t>
  </si>
  <si>
    <t>Habitable rooms with an external wall 
(where continuous extract ventilation is installed)</t>
  </si>
  <si>
    <t>All rooms with an external wall 
(where intermittent extract ventilation is installed)</t>
  </si>
  <si>
    <t>Not applicable, door undercuts to be assessed on all internal doors.</t>
  </si>
  <si>
    <t>Background ventilation is not required in wet rooms as continuous extract ventilation is installed.</t>
  </si>
  <si>
    <t>Combined Living Area</t>
  </si>
  <si>
    <t>Actions to be taken where the background ventilation has been assessed in accordance with IAA Guidance:</t>
  </si>
  <si>
    <t>Comments / Actions Required to Make Door Undercuts Compliant</t>
  </si>
  <si>
    <t>Actions to make door undercuts compliant</t>
  </si>
  <si>
    <t>Actions to make purge ventilation compliant</t>
  </si>
  <si>
    <t>Actions to make background ventilation compliant</t>
  </si>
  <si>
    <t>Actions to make extract ventilation compliant</t>
  </si>
  <si>
    <t xml:space="preserve">Key: Please complete cells - </t>
  </si>
  <si>
    <t xml:space="preserve">Intermittent extract ventilation (IEV) shall be an accepted type of ventilation Ref PAS2035 C.3.3 Ref ADF1 Table 1.1. </t>
  </si>
  <si>
    <t>APT did not demonstrate sufficient air infiltration in the dwelling, background ventilation and door undercuts are to be assessed to determine if upgrades are required.</t>
  </si>
  <si>
    <t>There is inadequate functioning purge ventilation in all habitable rooms (and WC where relevant)</t>
  </si>
  <si>
    <t>Intermittent extract ventilation (IEV) shall be an accepted type of ventilation Ref PAS2035 C.3.3 Ref ADF1 Table 1.1.</t>
  </si>
  <si>
    <t xml:space="preserve">Upgrade extract ventilation to continuous extract ventilation as required Ref ADF1 Table 1.2. </t>
  </si>
  <si>
    <t>ADF1 2021 - Table 1.7 Minimum Equivalent Area of background ventilators</t>
  </si>
  <si>
    <t>ADF1 1.64 Background ventilation for Continuous Mechanical Extract Ventilation</t>
  </si>
  <si>
    <t>Intermittent 
extract rate 
(l/s)</t>
  </si>
  <si>
    <t>ADF1 Table 1.1 Minimum extract ventilation rates for intermittent extract systems</t>
  </si>
  <si>
    <t>Number of Ventilators</t>
  </si>
  <si>
    <t>Room Types and External Wall Assessment</t>
  </si>
  <si>
    <t>Kitchen/Living Accommodation</t>
  </si>
  <si>
    <t>Please see Point 2.5</t>
  </si>
  <si>
    <t>This work sheet should be used for data input for the project, please enter data into all available yellow highlighted boxes.</t>
  </si>
  <si>
    <t>1.</t>
  </si>
  <si>
    <t>2.</t>
  </si>
  <si>
    <t>3.</t>
  </si>
  <si>
    <t>4.</t>
  </si>
  <si>
    <t>There adequate functional purge ventilation in all habitable rooms (and WC if required). No action required.</t>
  </si>
  <si>
    <t>No issues identified, no action required.</t>
  </si>
  <si>
    <t>Does the property have an open plan living room/kitchen equipped with intermittent extract ventilation (IEV)?</t>
  </si>
  <si>
    <t>The property has an open plan kitchen/living room and or bedroom, the room shall be equipped with at least three ventilators of same equivalent areas as other habitable rooms. Therefore the total number of ventilators required for the dwelling.</t>
  </si>
  <si>
    <t>How to decide if IEV or MEV?
Assessed from room types</t>
  </si>
  <si>
    <t>Otherwise Please Enter Details for Existing Extract Ventilation for Each Wetroom:</t>
  </si>
  <si>
    <t>No action, please proceed to Section 2.0</t>
  </si>
  <si>
    <t>No action required, extract ventilation assessed as being compliant.</t>
  </si>
  <si>
    <t>Extract Ventilation Assessment</t>
  </si>
  <si>
    <t>Minimum equivalent area for background ventilators for kitchen (where intermittent extract ventilation installed)</t>
  </si>
  <si>
    <t>Minimum equivalent area for background ventilators for bathroom(s) (where intermittent extract ventilation installed)</t>
  </si>
  <si>
    <t xml:space="preserve">Note: The property has an open plan living room / kitchen which shall be equipped with at least three ventilators of equivalent area = </t>
  </si>
  <si>
    <t xml:space="preserve">These are included in the total number of </t>
  </si>
  <si>
    <t xml:space="preserve"> background ventilators required for the property as listed above.</t>
  </si>
  <si>
    <t>Notes:</t>
  </si>
  <si>
    <t>Expert advice should be sought where the dwelling has a limitation on exposed façades preventing compliance with ADF1.</t>
  </si>
  <si>
    <t>Where a kitchen and living room accommodation are not separate rooms (i.e. open plan), no fewer than 3 vents of the same equivalent area as for habitable rooms should be provided within the open-plan space.</t>
  </si>
  <si>
    <t>The total number of ventilators installed in a dwelling’s habitable rooms and kitchens should be no fewer than five, except in one-bedroom properties, where there should be no fewer than four.</t>
  </si>
  <si>
    <t>If a bathroom has no window or external façade through which a ventilator can be installed, the minimum equivalent area specified should be added to the ventilator sizes specified in other rooms.</t>
  </si>
  <si>
    <t>a. Not be in wet rooms.</t>
  </si>
  <si>
    <r>
      <rPr>
        <b/>
        <sz val="10"/>
        <color theme="1"/>
        <rFont val="Calibri"/>
        <family val="2"/>
        <scheme val="minor"/>
      </rPr>
      <t>Note:</t>
    </r>
    <r>
      <rPr>
        <sz val="10"/>
        <color theme="1"/>
        <rFont val="Calibri"/>
        <family val="2"/>
        <scheme val="minor"/>
      </rPr>
      <t xml:space="preserve"> where continuous mechanical extract ventilation is used, background ventilators should satisfy all of the following conditions;</t>
    </r>
  </si>
  <si>
    <r>
      <t>b. Provide a minimum equivalent area of 4000mm</t>
    </r>
    <r>
      <rPr>
        <vertAlign val="superscript"/>
        <sz val="10"/>
        <color theme="1"/>
        <rFont val="Calibri"/>
        <family val="2"/>
        <scheme val="minor"/>
      </rPr>
      <t>2</t>
    </r>
    <r>
      <rPr>
        <sz val="10"/>
        <color theme="1"/>
        <rFont val="Calibri"/>
        <family val="2"/>
        <scheme val="minor"/>
      </rPr>
      <t xml:space="preserve"> for each
     habitable room in the dwelling.</t>
    </r>
  </si>
  <si>
    <t xml:space="preserve">c. Provide a minimum total number of ventilators that is the
    same as the number of bedrooms plus two 
    ventilators (i.e. a one-bedroom dwelling should have
    three background ventilators, a two-bedroom dwelling
    should have four background ventilators, etc.).
</t>
  </si>
  <si>
    <t xml:space="preserve">From Assessment Section 1.0, the background ventilation requirements in Section 2.0 will be calculated based upon </t>
  </si>
  <si>
    <t>Assessment Note:</t>
  </si>
  <si>
    <t>FREE TEXT BOX - Enter details of any actions required</t>
  </si>
  <si>
    <r>
      <t>&lt; 5m3 /m</t>
    </r>
    <r>
      <rPr>
        <vertAlign val="superscript"/>
        <sz val="11"/>
        <color theme="0"/>
        <rFont val="Calibri"/>
        <family val="2"/>
        <scheme val="minor"/>
      </rPr>
      <t>2</t>
    </r>
    <r>
      <rPr>
        <sz val="11"/>
        <color theme="0"/>
        <rFont val="Calibri"/>
        <family val="2"/>
        <scheme val="minor"/>
      </rPr>
      <t>h at 50 Pa</t>
    </r>
  </si>
  <si>
    <r>
      <t>&gt; 5m3 /m</t>
    </r>
    <r>
      <rPr>
        <vertAlign val="superscript"/>
        <sz val="11"/>
        <color theme="0"/>
        <rFont val="Calibri"/>
        <family val="2"/>
        <scheme val="minor"/>
      </rPr>
      <t>2</t>
    </r>
    <r>
      <rPr>
        <sz val="11"/>
        <color theme="0"/>
        <rFont val="Calibri"/>
        <family val="2"/>
        <scheme val="minor"/>
      </rPr>
      <t>h at 50 Pa</t>
    </r>
  </si>
  <si>
    <t>Has APT Been Carried out in Accordance with IAA Background Ventilation Assessment?</t>
  </si>
  <si>
    <t>Retrofit Coordinator to review dwelling to assess if door undercut upgrades are required.</t>
  </si>
  <si>
    <r>
      <t xml:space="preserve">Measures to be installed </t>
    </r>
    <r>
      <rPr>
        <sz val="10"/>
        <color theme="1"/>
        <rFont val="Calibri"/>
        <family val="2"/>
        <scheme val="minor"/>
      </rPr>
      <t>(Stage 1 only)</t>
    </r>
  </si>
  <si>
    <t>MEV</t>
  </si>
  <si>
    <t>IEV -&gt;</t>
  </si>
  <si>
    <t>MEV -&gt;</t>
  </si>
  <si>
    <r>
      <t>Min Equiv Area dwellings with multiple floors 
(mm</t>
    </r>
    <r>
      <rPr>
        <b/>
        <vertAlign val="superscript"/>
        <sz val="11"/>
        <color rgb="FF00B050"/>
        <rFont val="Calibri"/>
        <family val="2"/>
        <scheme val="minor"/>
      </rPr>
      <t>2</t>
    </r>
    <r>
      <rPr>
        <b/>
        <sz val="11"/>
        <color rgb="FF00B050"/>
        <rFont val="Calibri"/>
        <family val="2"/>
        <scheme val="minor"/>
      </rPr>
      <t>)</t>
    </r>
  </si>
  <si>
    <t>This process has been designed to cover the use of intermittent or continuous extract ventilation. Where Mechanical Ventilation with Heat Recovery (MVHR) is being considered, the system should be designed by a qualified ventilation competent person.</t>
  </si>
  <si>
    <r>
      <rPr>
        <b/>
        <sz val="11"/>
        <color theme="1"/>
        <rFont val="Calibri"/>
        <family val="2"/>
        <scheme val="minor"/>
      </rPr>
      <t>Dwellings with Basements</t>
    </r>
    <r>
      <rPr>
        <sz val="11"/>
        <color theme="1"/>
        <rFont val="Calibri"/>
        <family val="2"/>
        <scheme val="minor"/>
      </rPr>
      <t xml:space="preserve"> – for dwellings with basements, the  requirements ventilation should be assessed by following ADF1 Paragraphs 1.38 – 1.41.</t>
    </r>
  </si>
  <si>
    <t>https://assessorhub.net/SchemeDocuments/SchemeDocuments</t>
  </si>
  <si>
    <t>From a fan pressurization test (or other accepted method) undertaken to asses the air permeability of the dwelling, extract ventilation (MEV) to be upgraded continuous extract ventilation as required Ref ADF1 Table 1.2</t>
  </si>
  <si>
    <t>Enter Text in Assessment Data Entry tab</t>
  </si>
  <si>
    <t>Assessment Incomplete - Please check Section 1.6 &amp; 1.7 OR complete Section 1.8, each room type and the extract fan detail for each room in the property in the Assessment Data Entry Tab.</t>
  </si>
  <si>
    <t>There are some yellow highlighted boxes with notes in red font, these are to direct you and where applicable, give guidance.</t>
  </si>
  <si>
    <t>Enter Details for all Rooms in Dwelling - Noting of Whether the Room has an external wall (as per floor plan provided)</t>
  </si>
  <si>
    <r>
      <t>Habitable Rooms</t>
    </r>
    <r>
      <rPr>
        <sz val="7"/>
        <color theme="1"/>
        <rFont val="Calibri"/>
        <family val="2"/>
        <scheme val="minor"/>
      </rPr>
      <t xml:space="preserve"> (Inc bedrooms)</t>
    </r>
  </si>
  <si>
    <r>
      <t>Minimum Equivalent Area mm</t>
    </r>
    <r>
      <rPr>
        <b/>
        <vertAlign val="superscript"/>
        <sz val="10"/>
        <color theme="1"/>
        <rFont val="Calibri"/>
        <family val="2"/>
        <scheme val="minor"/>
      </rPr>
      <t>2</t>
    </r>
  </si>
  <si>
    <t>Minimum Number of Vents</t>
  </si>
  <si>
    <t>Bathroom without external wall</t>
  </si>
  <si>
    <t>Total Number of Vents</t>
  </si>
  <si>
    <t>No of Vents for Combined Living / Kitchen Area</t>
  </si>
  <si>
    <t>364 needs to be shared by all rooms</t>
  </si>
  <si>
    <t>Nominal Equivalent Area from Table 1.7 or Para 1.64</t>
  </si>
  <si>
    <r>
      <t xml:space="preserve">Room
</t>
    </r>
    <r>
      <rPr>
        <sz val="8"/>
        <color theme="1"/>
        <rFont val="Calibri"/>
        <family val="2"/>
        <scheme val="minor"/>
      </rPr>
      <t>(Source Column C)</t>
    </r>
  </si>
  <si>
    <r>
      <t xml:space="preserve">Type
</t>
    </r>
    <r>
      <rPr>
        <sz val="8"/>
        <color theme="1"/>
        <rFont val="Calibri"/>
        <family val="2"/>
        <scheme val="minor"/>
      </rPr>
      <t>(Source Prev Column)</t>
    </r>
  </si>
  <si>
    <t>Minimum Number of Ventilators based on No of bedrooms 
Ref Table 1.7</t>
  </si>
  <si>
    <r>
      <t xml:space="preserve">Room with external wall 
</t>
    </r>
    <r>
      <rPr>
        <sz val="9"/>
        <color theme="3" tint="-0.249977111117893"/>
        <rFont val="Calibri"/>
        <family val="2"/>
        <scheme val="minor"/>
      </rPr>
      <t>(Y/N)</t>
    </r>
  </si>
  <si>
    <t xml:space="preserve">Note bathroom equipped with intermittent extract, does not have an external wall so that </t>
  </si>
  <si>
    <t>Ref Table 1.7</t>
  </si>
  <si>
    <t xml:space="preserve">Note: If a habitable room does not have any external walls, the room should be ventilated through another room or conservatory, please detail this in the Actions section of 2.10.
</t>
  </si>
  <si>
    <t>Purge</t>
  </si>
  <si>
    <t>Not applicable, no action required.</t>
  </si>
  <si>
    <t>Rooms with an 
External Wall
Requiring Background Vents</t>
  </si>
  <si>
    <r>
      <t xml:space="preserve">Room with external wall </t>
    </r>
    <r>
      <rPr>
        <sz val="10"/>
        <color theme="1"/>
        <rFont val="Calibri"/>
        <family val="2"/>
        <scheme val="minor"/>
      </rPr>
      <t>(Y/N)</t>
    </r>
  </si>
  <si>
    <r>
      <t xml:space="preserve">Minimum Equiv' Area for Vents 
</t>
    </r>
    <r>
      <rPr>
        <sz val="10"/>
        <color theme="1"/>
        <rFont val="Calibri"/>
        <family val="2"/>
        <scheme val="minor"/>
      </rPr>
      <t>(mm</t>
    </r>
    <r>
      <rPr>
        <vertAlign val="superscript"/>
        <sz val="10"/>
        <color theme="1"/>
        <rFont val="Calibri"/>
        <family val="2"/>
        <scheme val="minor"/>
      </rPr>
      <t>2)</t>
    </r>
  </si>
  <si>
    <r>
      <t xml:space="preserve">Minimum  Equivalent Area
</t>
    </r>
    <r>
      <rPr>
        <sz val="9"/>
        <rFont val="Calibri"/>
        <family val="2"/>
        <scheme val="minor"/>
      </rPr>
      <t>(mm</t>
    </r>
    <r>
      <rPr>
        <vertAlign val="superscript"/>
        <sz val="9"/>
        <rFont val="Calibri"/>
        <family val="2"/>
        <scheme val="minor"/>
      </rPr>
      <t>2)</t>
    </r>
    <r>
      <rPr>
        <sz val="9"/>
        <rFont val="Calibri"/>
        <family val="2"/>
        <scheme val="minor"/>
      </rPr>
      <t xml:space="preserve"> </t>
    </r>
  </si>
  <si>
    <t>Rooms in Property 
from Floor Plan</t>
  </si>
  <si>
    <t>FREE TEXT BOX - Enter any actions required or state if extract ventilation already compliant</t>
  </si>
  <si>
    <t>Please proceed to Section 2.6.</t>
  </si>
  <si>
    <r>
      <t xml:space="preserve">Room with External Wall 
</t>
    </r>
    <r>
      <rPr>
        <sz val="10"/>
        <color theme="0"/>
        <rFont val="Calibri"/>
        <family val="2"/>
        <scheme val="minor"/>
      </rPr>
      <t>(Y/N)</t>
    </r>
  </si>
  <si>
    <t>Table 2.1 Room Assessment</t>
  </si>
  <si>
    <t>Table 2.2 Background Ventilation Assessment Requirements</t>
  </si>
  <si>
    <t>Rooms with an 
External Wall
Requiring BG Vents</t>
  </si>
  <si>
    <t>Minimum Number of Vents at Equivalent Areas Listed</t>
  </si>
  <si>
    <r>
      <t xml:space="preserve"> Enter Wet Room Type 
</t>
    </r>
    <r>
      <rPr>
        <sz val="10"/>
        <color theme="1"/>
        <rFont val="Calibri"/>
        <family val="2"/>
        <scheme val="minor"/>
      </rPr>
      <t>(Select below for all wet rooms in property)</t>
    </r>
  </si>
  <si>
    <r>
      <t xml:space="preserve">Extract Ventilation Type 
</t>
    </r>
    <r>
      <rPr>
        <sz val="8"/>
        <color theme="3" tint="-0.249977111117893"/>
        <rFont val="Calibri"/>
        <family val="2"/>
        <scheme val="minor"/>
      </rPr>
      <t>(If Applicable)</t>
    </r>
  </si>
  <si>
    <r>
      <t xml:space="preserve">Wet Rooms </t>
    </r>
    <r>
      <rPr>
        <sz val="8"/>
        <color theme="1"/>
        <rFont val="Calibri"/>
        <family val="2"/>
        <scheme val="minor"/>
      </rPr>
      <t>(With IEV)</t>
    </r>
  </si>
  <si>
    <r>
      <t>Assessment of minimum  equivalent areas for wet rooms where intermittent extract is installed</t>
    </r>
    <r>
      <rPr>
        <sz val="10"/>
        <color theme="1"/>
        <rFont val="Calibri"/>
        <family val="2"/>
        <scheme val="minor"/>
      </rPr>
      <t xml:space="preserve"> 
(mm</t>
    </r>
    <r>
      <rPr>
        <vertAlign val="superscript"/>
        <sz val="10"/>
        <color theme="1"/>
        <rFont val="Calibri"/>
        <family val="2"/>
        <scheme val="minor"/>
      </rPr>
      <t>2</t>
    </r>
    <r>
      <rPr>
        <sz val="10"/>
        <color theme="1"/>
        <rFont val="Calibri"/>
        <family val="2"/>
        <scheme val="minor"/>
      </rPr>
      <t>)</t>
    </r>
  </si>
  <si>
    <t>Action for Individual Wet Room 
to Ensure Compliance</t>
  </si>
  <si>
    <t>Wetroom(s) with requiring background vents in room with external wall</t>
  </si>
  <si>
    <r>
      <t xml:space="preserve">Extract Vent Type Existing or Upgrade*
</t>
    </r>
    <r>
      <rPr>
        <sz val="8"/>
        <color theme="0"/>
        <rFont val="Calibri"/>
        <family val="2"/>
        <scheme val="minor"/>
      </rPr>
      <t>(Where Applicable)</t>
    </r>
  </si>
  <si>
    <t>If you require any assistance please download the latest ventilation guidance from:</t>
  </si>
  <si>
    <r>
      <t xml:space="preserve">Active </t>
    </r>
    <r>
      <rPr>
        <b/>
        <sz val="11"/>
        <color theme="1"/>
        <rFont val="Calibri"/>
        <family val="2"/>
        <scheme val="minor"/>
      </rPr>
      <t>combustion ventilation</t>
    </r>
    <r>
      <rPr>
        <sz val="11"/>
        <color theme="1"/>
        <rFont val="Calibri"/>
        <family val="2"/>
        <scheme val="minor"/>
      </rPr>
      <t xml:space="preserve"> (core vents) based upon best practice, these should not be included as part of the background ventilation requirement for equivalent areas.</t>
    </r>
  </si>
  <si>
    <t>Template Instructions for Use Notes - Please read before using this document</t>
  </si>
  <si>
    <t>This template has been prepared to try and cover, where possible, every permutation of room configurations and existing ventilation types. Where suggested ventilation upgrades are either not achievable, or do not fully comply with building regulations, the user should enter any additional actions required in the relevant FREE TEXT boxes provided under each section.</t>
  </si>
  <si>
    <r>
      <t xml:space="preserve">The total number of ventilators required as listed in </t>
    </r>
    <r>
      <rPr>
        <b/>
        <sz val="10"/>
        <rFont val="Calibri"/>
        <family val="2"/>
        <scheme val="minor"/>
      </rPr>
      <t>Table 2.2</t>
    </r>
    <r>
      <rPr>
        <sz val="10"/>
        <rFont val="Calibri"/>
        <family val="2"/>
        <scheme val="minor"/>
      </rPr>
      <t xml:space="preserve"> opposite, is for ventilators of minimum equivalent areas listed for each room.</t>
    </r>
  </si>
  <si>
    <r>
      <t xml:space="preserve">Bedrooms </t>
    </r>
    <r>
      <rPr>
        <sz val="8"/>
        <color theme="1"/>
        <rFont val="Calibri"/>
        <family val="2"/>
        <scheme val="minor"/>
      </rPr>
      <t>(Habitable)</t>
    </r>
  </si>
  <si>
    <r>
      <t xml:space="preserve">Minimum Total Number of Background Vents Required </t>
    </r>
    <r>
      <rPr>
        <i/>
        <sz val="10"/>
        <color theme="1"/>
        <rFont val="Calibri"/>
        <family val="2"/>
        <scheme val="minor"/>
      </rPr>
      <t>(See Notes Opposite)</t>
    </r>
  </si>
  <si>
    <r>
      <rPr>
        <b/>
        <sz val="11"/>
        <color theme="1"/>
        <rFont val="Calibri"/>
        <family val="2"/>
        <scheme val="minor"/>
      </rPr>
      <t xml:space="preserve">Wet Room Description </t>
    </r>
    <r>
      <rPr>
        <sz val="11"/>
        <color theme="1"/>
        <rFont val="Calibri"/>
        <family val="2"/>
        <scheme val="minor"/>
      </rPr>
      <t xml:space="preserve">
</t>
    </r>
    <r>
      <rPr>
        <sz val="10"/>
        <color theme="1"/>
        <rFont val="Calibri"/>
        <family val="2"/>
        <scheme val="minor"/>
      </rPr>
      <t>(All wets rooms in property)</t>
    </r>
  </si>
  <si>
    <t>IEV's Installed in all wet rooms</t>
  </si>
  <si>
    <t>DMEV's Installed in all wet rooms</t>
  </si>
  <si>
    <t xml:space="preserve">Current Extract Ventilation </t>
  </si>
  <si>
    <t>Functioning
Extract Ventilation Type</t>
  </si>
  <si>
    <t>Not required, Air permeability test has been successfully completed in accordance with IAA Guidance for Assessing Background Ventilation.</t>
  </si>
  <si>
    <t>Date Prepared:</t>
  </si>
  <si>
    <t>Please Record Details for All Existing Extract Ventilation for Each Wetroom:</t>
  </si>
  <si>
    <t>See Background Ventilation Assessment Summary</t>
  </si>
  <si>
    <t>Summary of Existing Extract Ventilation</t>
  </si>
  <si>
    <t>Reference Tables from Building Regulations 2010 Ventilation, Approved Document F, Volume 1: Dwellings, 2021 Edition, Used for Calculations and further reference.</t>
  </si>
  <si>
    <t>DMEV*</t>
  </si>
  <si>
    <t>Actions required to rectify issue recorded</t>
  </si>
  <si>
    <t>Background Ventilation Assessment</t>
  </si>
  <si>
    <t xml:space="preserve"> additional vent(s) shall be installed in rooms where background ventilation is required.</t>
  </si>
  <si>
    <t xml:space="preserve"> vent(s). 
Therefore to ensure compliance, </t>
  </si>
  <si>
    <t>IEV - Upgrade required to DMEV</t>
  </si>
  <si>
    <t>Extract Fan Action 
(Where applicable)</t>
  </si>
  <si>
    <t>Extract Abbrev'</t>
  </si>
  <si>
    <t>Extract/Ventilation Description
(Where Applicable)</t>
  </si>
  <si>
    <t>None - Upgrade Required</t>
  </si>
  <si>
    <t xml:space="preserve">Note: The total number of background ventilators required for compliance based upon this assessment = </t>
  </si>
  <si>
    <t xml:space="preserve"> vent(s), (with equivalent areas specified in the above table). This exceeds the minimum number assessed for rooms with external walls requiring background ventilation = </t>
  </si>
  <si>
    <t>Note: There is no requirement for background ventilation in the wet rooms listed, as continuous extract ventilation 
exists, or shall be added, in all wet rooms.</t>
  </si>
  <si>
    <t>Where it is not possible to install background ventilators to match the minimum size listed, multiple ventilators must be installed to achieve the minimum equivalent areas listed against each room.</t>
  </si>
  <si>
    <t>Property Details</t>
  </si>
  <si>
    <t>Pre-Installation Air Permeability Test Details</t>
  </si>
  <si>
    <t>Extract Ventilation Reference Tables from Building Regulations 2010 Ventilation, Approved Document F, Volume 1: Dwellings, 2021 Edition, Used for Calculations and further reference.</t>
  </si>
  <si>
    <r>
      <t>Minimum Equivalent Area for Vents (mm</t>
    </r>
    <r>
      <rPr>
        <b/>
        <vertAlign val="superscript"/>
        <sz val="10"/>
        <color theme="0"/>
        <rFont val="Calibri"/>
        <family val="2"/>
        <scheme val="minor"/>
      </rPr>
      <t>2</t>
    </r>
    <r>
      <rPr>
        <b/>
        <sz val="10"/>
        <color theme="0"/>
        <rFont val="Calibri"/>
        <family val="2"/>
        <scheme val="minor"/>
      </rPr>
      <t>)</t>
    </r>
  </si>
  <si>
    <t>Assessment of Extract Ventilation for All Wet Rooms</t>
  </si>
  <si>
    <t>As per BEIS Guidance for IWI, extract ventilation in wet rooms shall be upgraded to continuous extract ventilation as required, Ref ADF1 Table 1.2, and ensure the rooms are heated to 18 degrees Celsius.</t>
  </si>
  <si>
    <r>
      <rPr>
        <b/>
        <sz val="11"/>
        <color theme="1"/>
        <rFont val="Calibri"/>
        <family val="2"/>
        <scheme val="minor"/>
      </rPr>
      <t>Template Use</t>
    </r>
    <r>
      <rPr>
        <sz val="11"/>
        <color theme="1"/>
        <rFont val="Calibri"/>
        <family val="2"/>
        <scheme val="minor"/>
      </rPr>
      <t xml:space="preserve"> - this template has been prepared for the use of CoreLogic and ECMK customers only. Always use a fresh copy of this template for assessment, please do not copy this from property to property as this may result in the template not working correctly.</t>
    </r>
  </si>
  <si>
    <t xml:space="preserve">Loft Ventilation </t>
  </si>
  <si>
    <t>Please describe current measures in place to provide adequate loft ventilation</t>
  </si>
  <si>
    <t>Actions Required to upgrade loft ventilation</t>
  </si>
  <si>
    <t>Description of current loft ventilation measures</t>
  </si>
  <si>
    <t>Please enter actions required to provide adequate crossflow ventilation in the loft space</t>
  </si>
  <si>
    <r>
      <t xml:space="preserve">6.0 Crossflow Ventilation for Loft Insulation </t>
    </r>
    <r>
      <rPr>
        <sz val="14"/>
        <color theme="0"/>
        <rFont val="Calibri"/>
        <family val="2"/>
        <scheme val="minor"/>
      </rPr>
      <t>(Ref BS 5250:2021)</t>
    </r>
  </si>
  <si>
    <r>
      <t xml:space="preserve">7.0 Crossflow Ventilation for Underfloor Insulation </t>
    </r>
    <r>
      <rPr>
        <sz val="14"/>
        <color theme="0"/>
        <rFont val="Calibri"/>
        <family val="2"/>
        <scheme val="minor"/>
      </rPr>
      <t>(Ref Approved Document C:2013)</t>
    </r>
  </si>
  <si>
    <t xml:space="preserve">Underfloor Ventilation </t>
  </si>
  <si>
    <t>Is loft insulation being installed (or extended as part of another measure e.g. EWI)?</t>
  </si>
  <si>
    <t>Please enter actions required to provide adequate crossflow ventilation in the underfloor void</t>
  </si>
  <si>
    <t>Are unobstructed ventilation openings (air bricks) provided on two opposing faces of the property, to provide crossflow ventilation throughout the whole of the underfloor void?</t>
  </si>
  <si>
    <t>Please describe location of current airbricks (and show on floor plan)</t>
  </si>
  <si>
    <t>Description and location of existing air bricks</t>
  </si>
  <si>
    <t>Actions Required to upgrade underfloor ventilation</t>
  </si>
  <si>
    <t>Where the property has a suspended floor, is underfloor insulation being installed?</t>
  </si>
  <si>
    <r>
      <t>6.0 Crossflow Ventilation for Loft Insulation</t>
    </r>
    <r>
      <rPr>
        <sz val="16"/>
        <color theme="0"/>
        <rFont val="Calibri"/>
        <family val="2"/>
        <scheme val="minor"/>
      </rPr>
      <t xml:space="preserve"> (Ref BS 5250:2021)</t>
    </r>
  </si>
  <si>
    <r>
      <t xml:space="preserve">7.0 Crossflow Ventilation for Underfloor Insulation </t>
    </r>
    <r>
      <rPr>
        <sz val="16"/>
        <color theme="0"/>
        <rFont val="Calibri"/>
        <family val="2"/>
        <scheme val="minor"/>
      </rPr>
      <t>(Ref Approved Document C:2013)</t>
    </r>
  </si>
  <si>
    <r>
      <t xml:space="preserve">Please now review the </t>
    </r>
    <r>
      <rPr>
        <b/>
        <sz val="14"/>
        <color rgb="FFC00000"/>
        <rFont val="Calibri"/>
        <family val="2"/>
        <scheme val="minor"/>
      </rPr>
      <t>Ventilation Strategy Tab</t>
    </r>
    <r>
      <rPr>
        <sz val="14"/>
        <color rgb="FFC00000"/>
        <rFont val="Calibri"/>
        <family val="2"/>
        <scheme val="minor"/>
      </rPr>
      <t xml:space="preserve"> to see the completed report</t>
    </r>
  </si>
  <si>
    <r>
      <t xml:space="preserve">INCOMPLETE - Please return to the Assessment Data Entry tab and complete </t>
    </r>
    <r>
      <rPr>
        <b/>
        <sz val="11"/>
        <color theme="0"/>
        <rFont val="Calibri"/>
        <family val="2"/>
        <scheme val="minor"/>
      </rPr>
      <t>comment box for -</t>
    </r>
    <r>
      <rPr>
        <sz val="11"/>
        <color theme="0"/>
        <rFont val="Calibri"/>
        <family val="2"/>
        <scheme val="minor"/>
      </rPr>
      <t xml:space="preserve"> </t>
    </r>
  </si>
  <si>
    <r>
      <t xml:space="preserve">INCOMPLETE - Please return to the Assessment Data Entry tab and complete </t>
    </r>
    <r>
      <rPr>
        <b/>
        <sz val="11"/>
        <color theme="0"/>
        <rFont val="Calibri"/>
        <family val="2"/>
        <scheme val="minor"/>
      </rPr>
      <t>comment box for -</t>
    </r>
    <r>
      <rPr>
        <sz val="11"/>
        <color theme="0"/>
        <rFont val="Calibri"/>
        <family val="2"/>
        <scheme val="minor"/>
      </rPr>
      <t xml:space="preserve"> Comments / Actions Required to Make Extract Ventilation Compliant</t>
    </r>
  </si>
  <si>
    <r>
      <rPr>
        <b/>
        <sz val="9"/>
        <color theme="1"/>
        <rFont val="Calibri"/>
        <family val="2"/>
        <scheme val="minor"/>
      </rPr>
      <t>Please note:</t>
    </r>
    <r>
      <rPr>
        <sz val="9"/>
        <color theme="1"/>
        <rFont val="Calibri"/>
        <family val="2"/>
        <scheme val="minor"/>
      </rPr>
      <t xml:space="preserve"> the table below assesses largest minimum number of ventilators required based upon; rooms with external walls, or the notes from ADF1 Table 1.7 (for IEVs), or where a room has a combined kitchen/living space, or ADF1 Para 1.64 (for MEV's). The highest figure then populates Section 2.10.</t>
    </r>
  </si>
  <si>
    <t>Minimum number of ventilators based upon total rooms with external Walls and wet rooms equipped with intermittent extract ventilation</t>
  </si>
  <si>
    <t xml:space="preserve">Minimum number of ventilators based upon number of bedrooms and wet rooms equipped with </t>
  </si>
  <si>
    <t xml:space="preserve">Minimum number of ventilators based upon total rooms with external Walls and wet rooms equipped with </t>
  </si>
  <si>
    <t xml:space="preserve">From ADF1 Table 1.7 (for Intermittent Extract Ventilation), Min No of ventilators assessed based upon total rooms with external walls and wet rooms equipped with </t>
  </si>
  <si>
    <t xml:space="preserve">From ADF1 Para 1.64 (for Continuous Extract Ventilation), Min No of ventilators assessed based upon total rooms with external walls and wet rooms equipped with </t>
  </si>
  <si>
    <t>IWI Specific Requirements (Ref BEIS Guidance for the Installation of Internal Wall Insulation)</t>
  </si>
  <si>
    <t>Intermittent Extract (IEV)</t>
  </si>
  <si>
    <t>Action for Individual Wet Room to Ensure Compliance</t>
  </si>
  <si>
    <t xml:space="preserve"> (Per Section 1.0, Upgrade to Continuous Extract Fans)</t>
  </si>
  <si>
    <r>
      <t>Extract Vent Type</t>
    </r>
    <r>
      <rPr>
        <sz val="10"/>
        <color theme="1"/>
        <rFont val="Calibri"/>
        <family val="2"/>
        <scheme val="minor"/>
      </rPr>
      <t xml:space="preserve"> </t>
    </r>
    <r>
      <rPr>
        <b/>
        <sz val="10"/>
        <color theme="1"/>
        <rFont val="Calibri"/>
        <family val="2"/>
        <scheme val="minor"/>
      </rPr>
      <t>Existing or Upgrade*</t>
    </r>
    <r>
      <rPr>
        <sz val="9"/>
        <color theme="1"/>
        <rFont val="Calibri"/>
        <family val="2"/>
        <scheme val="minor"/>
      </rPr>
      <t xml:space="preserve">
</t>
    </r>
    <r>
      <rPr>
        <sz val="8"/>
        <color theme="1"/>
        <rFont val="Calibri"/>
        <family val="2"/>
        <scheme val="minor"/>
      </rPr>
      <t>(If Applicable)</t>
    </r>
  </si>
  <si>
    <t>Extract ventilation to be upgraded to continuous extract ventilation where required Ref ADF1 Table 1.2</t>
  </si>
  <si>
    <r>
      <t xml:space="preserve">Room Description
</t>
    </r>
    <r>
      <rPr>
        <sz val="11"/>
        <color theme="1"/>
        <rFont val="Calibri"/>
        <family val="2"/>
        <scheme val="minor"/>
      </rPr>
      <t>(Select below for all rooms)</t>
    </r>
  </si>
  <si>
    <t>Room
Type</t>
  </si>
  <si>
    <t>No action is required, all wet rooms have all been assessed as being equipped with Intermittent Extract Ventilation (IEVs) with the correct flow rate.</t>
  </si>
  <si>
    <t>No action required, all wet rooms are all equipped with Continuous Extract Ventilation (DMEV/CMEV) with the correct flow rate</t>
  </si>
  <si>
    <r>
      <t xml:space="preserve">Are </t>
    </r>
    <r>
      <rPr>
        <b/>
        <sz val="11"/>
        <color theme="1"/>
        <rFont val="Calibri"/>
        <family val="2"/>
        <scheme val="minor"/>
      </rPr>
      <t xml:space="preserve">all </t>
    </r>
    <r>
      <rPr>
        <sz val="11"/>
        <color theme="1"/>
        <rFont val="Calibri"/>
        <family val="2"/>
        <scheme val="minor"/>
      </rPr>
      <t>wet rooms equipped with intermittent extract ventilation (IEV’s) with the correct flow rate?  - OR…</t>
    </r>
  </si>
  <si>
    <r>
      <t xml:space="preserve">Are </t>
    </r>
    <r>
      <rPr>
        <b/>
        <sz val="11"/>
        <color theme="1"/>
        <rFont val="Calibri"/>
        <family val="2"/>
        <scheme val="minor"/>
      </rPr>
      <t xml:space="preserve">all </t>
    </r>
    <r>
      <rPr>
        <sz val="11"/>
        <color theme="1"/>
        <rFont val="Calibri"/>
        <family val="2"/>
        <scheme val="minor"/>
      </rPr>
      <t xml:space="preserve">wet rooms equipped with continuous extract ventilation (DMEV/CMEV's) with the correct flow rate? </t>
    </r>
  </si>
  <si>
    <r>
      <t xml:space="preserve">Extract Ventilation Type
</t>
    </r>
    <r>
      <rPr>
        <sz val="10"/>
        <color theme="1"/>
        <rFont val="Calibri"/>
        <family val="2"/>
        <scheme val="minor"/>
      </rPr>
      <t xml:space="preserve">(Record upgrade requirements or </t>
    </r>
    <r>
      <rPr>
        <b/>
        <sz val="10"/>
        <color theme="1"/>
        <rFont val="Calibri"/>
        <family val="2"/>
        <scheme val="minor"/>
      </rPr>
      <t>"None"</t>
    </r>
    <r>
      <rPr>
        <sz val="10"/>
        <color theme="1"/>
        <rFont val="Calibri"/>
        <family val="2"/>
        <scheme val="minor"/>
      </rPr>
      <t xml:space="preserve"> if not fully working)</t>
    </r>
  </si>
  <si>
    <t>ADF1 Table 3.1 Energy efficiency measures</t>
  </si>
  <si>
    <t>Abbrv</t>
  </si>
  <si>
    <t>Select Measure</t>
  </si>
  <si>
    <t>Ref</t>
  </si>
  <si>
    <t>Description</t>
  </si>
  <si>
    <t>Category</t>
  </si>
  <si>
    <t>Roof Insulation</t>
  </si>
  <si>
    <t>a.</t>
  </si>
  <si>
    <t>Renewing loft insulation, including effective edge sealing at junctions and penetrations</t>
  </si>
  <si>
    <t>Minor</t>
  </si>
  <si>
    <t>LI</t>
  </si>
  <si>
    <t>Loft insulation - convert warm loft to cold loft</t>
  </si>
  <si>
    <t>b.</t>
  </si>
  <si>
    <t>Loft conversions or works that include changing a cold loft (insulation at ceiling level) to a warm loft (insulation at roof level)</t>
  </si>
  <si>
    <t>Wall insulation</t>
  </si>
  <si>
    <t xml:space="preserve">Cavity wall insulation </t>
  </si>
  <si>
    <t>c.</t>
  </si>
  <si>
    <t>Installing cavity wall insulation to any external wall</t>
  </si>
  <si>
    <t>CWI</t>
  </si>
  <si>
    <r>
      <t xml:space="preserve">Internal wall insulation </t>
    </r>
    <r>
      <rPr>
        <sz val="11"/>
        <color theme="1"/>
        <rFont val="Calibri"/>
        <family val="2"/>
      </rPr>
      <t>≤</t>
    </r>
    <r>
      <rPr>
        <sz val="11"/>
        <color theme="1"/>
        <rFont val="Calibri"/>
        <family val="2"/>
        <scheme val="minor"/>
      </rPr>
      <t>50%</t>
    </r>
  </si>
  <si>
    <t>d.1</t>
  </si>
  <si>
    <t>Installing internal wall insulation to less than or equal to 50% of the external wall area</t>
  </si>
  <si>
    <t>IWI</t>
  </si>
  <si>
    <t>External wall insulation ≤50%</t>
  </si>
  <si>
    <t>d.2</t>
  </si>
  <si>
    <t>Installing external wall insulation to less than or equal to 50% of the external wall area</t>
  </si>
  <si>
    <t>EWI</t>
  </si>
  <si>
    <t>Internal wall insulation &gt;50%</t>
  </si>
  <si>
    <t>e.1</t>
  </si>
  <si>
    <t xml:space="preserve">Installing internal wall insulation to more than 50% of the external wall area </t>
  </si>
  <si>
    <t>Major</t>
  </si>
  <si>
    <t>External wall insulation &gt;50%</t>
  </si>
  <si>
    <t>e.2</t>
  </si>
  <si>
    <t xml:space="preserve">Installing external or internal wall insulation to more than 50% of the external wall area </t>
  </si>
  <si>
    <t>Replacement of windows and doors</t>
  </si>
  <si>
    <t>f.</t>
  </si>
  <si>
    <t>Replacing less than or equal to 30% of the total existing windows or door units</t>
  </si>
  <si>
    <t>WNDR</t>
  </si>
  <si>
    <t>g.</t>
  </si>
  <si>
    <t>Replacing more than 30% of the total existing windows or door units</t>
  </si>
  <si>
    <t>Draught-proofing (other than openings)</t>
  </si>
  <si>
    <t>Loft hatch replacement</t>
  </si>
  <si>
    <t>h.</t>
  </si>
  <si>
    <t>Replacing a loft hatch with a sealed/insulated unit</t>
  </si>
  <si>
    <t>LHTCH</t>
  </si>
  <si>
    <t>Sealing around structural penetrations</t>
  </si>
  <si>
    <t>i.</t>
  </si>
  <si>
    <t>Sealing around structural or service penetrations through walls, floors or ceiling/roof</t>
  </si>
  <si>
    <t>SEAL</t>
  </si>
  <si>
    <t>Suspended floor insulation or draught sealing</t>
  </si>
  <si>
    <t>j.</t>
  </si>
  <si>
    <t>Sealing and/or insulating a suspended ground floor</t>
  </si>
  <si>
    <t>UFI</t>
  </si>
  <si>
    <t>Removing or sealing chimney</t>
  </si>
  <si>
    <t>k.</t>
  </si>
  <si>
    <t>Removing chimney or providing another means of sealing over chimney, internally or externally</t>
  </si>
  <si>
    <t>CHIM</t>
  </si>
  <si>
    <t>A</t>
  </si>
  <si>
    <t>B</t>
  </si>
  <si>
    <t>C</t>
  </si>
  <si>
    <t>Existing Condensation and or mould</t>
  </si>
  <si>
    <r>
      <t>Based upon the evidence of condensation and/or mould growth present in the dwelling from the Retrofit Assessment, the ventilation system shall be assessed and updated as required to comply with ADF1.
Please now complete Tabs 02., 03. and 04. 
(</t>
    </r>
    <r>
      <rPr>
        <i/>
        <sz val="11"/>
        <color theme="1"/>
        <rFont val="Calibri"/>
        <family val="2"/>
        <scheme val="minor"/>
      </rPr>
      <t>04 only required if the design includes any airtightness measures</t>
    </r>
    <r>
      <rPr>
        <sz val="11"/>
        <color theme="1"/>
        <rFont val="Calibri"/>
        <family val="2"/>
        <scheme val="minor"/>
      </rPr>
      <t>).</t>
    </r>
  </si>
  <si>
    <t>Air Tightness Standards</t>
  </si>
  <si>
    <t xml:space="preserve">0.6 ACH @50 Pa </t>
  </si>
  <si>
    <t>Passivhaus Standard Air Permeability target  for buildings with a  volume of more than 1,500 m³</t>
  </si>
  <si>
    <t>2.0m³/(h·m²) @ 50 Pa</t>
  </si>
  <si>
    <t xml:space="preserve">AECB Level 2 Standard for space heat demand of 50kWh/m²/yr </t>
  </si>
  <si>
    <t>3.0 - 5.0m³/(h·m²) @ 50 Pa</t>
  </si>
  <si>
    <t>High performance retrofit</t>
  </si>
  <si>
    <t>&lt;5.0m³/(h·m²) @ 50 Pa</t>
  </si>
  <si>
    <t xml:space="preserve">PAS2035:2023 Standard - for Continous Extract ventilation </t>
  </si>
  <si>
    <t>&gt;5.0m³/(h·m²) @ 50 Pa</t>
  </si>
  <si>
    <t xml:space="preserve">PAS2035:2023 Standard - for Intermittent Extract ventilation </t>
  </si>
  <si>
    <t>5.0m³/(h·m²) @ 50 Pa</t>
  </si>
  <si>
    <t>Approved Document L, Air Permeability for new dwelling built for a heat pump</t>
  </si>
  <si>
    <t>AECB Level 1 Standard for running heat pumps</t>
  </si>
  <si>
    <t>6.0 - 8.0m³/(h·m²) @ 50 Pa</t>
  </si>
  <si>
    <t>PAS2035 Deep Retrofit</t>
  </si>
  <si>
    <t>8.0 m³/(h·m²) @ 50 Pa</t>
  </si>
  <si>
    <t>Approved Document L, Air Permeability for new fabric elements in new dwelling</t>
  </si>
  <si>
    <t>10.0 m³/(h·m²) @ 50 Pa</t>
  </si>
  <si>
    <t>Residential homes standard</t>
  </si>
  <si>
    <t>ADF1 Annex C Simplified Method EEM Assessment</t>
  </si>
  <si>
    <t>Notes for Template Use</t>
  </si>
  <si>
    <t>Step 1. Please complete Step 1 and 2 for all measures</t>
  </si>
  <si>
    <t>Post Code</t>
  </si>
  <si>
    <t>Step 2. Only to be completed for Airtightness measures</t>
  </si>
  <si>
    <t>Please follow Actions Required in "Results from Diagram 3.1 and Actions Required"</t>
  </si>
  <si>
    <t>Step 1 - Retrofit Assessment Record of Mould and/or Dampness - Assess Impact on Ventilation Requirements</t>
  </si>
  <si>
    <t>Regardless of the proposed EEM(s) being installed, is there evidence of condensation and/or mould growth in the dwelling recorded in the Retrofit Assessment?</t>
  </si>
  <si>
    <t>Based upon evidence of condensation and/or mould growth, the ventilation system shall be assessed and updated as required to comply with ADF1.</t>
  </si>
  <si>
    <t>Category of Measure</t>
  </si>
  <si>
    <t>Full Description</t>
  </si>
  <si>
    <t>Measure 1</t>
  </si>
  <si>
    <t>Measure 2</t>
  </si>
  <si>
    <t>Measure 3</t>
  </si>
  <si>
    <t>Measure 4</t>
  </si>
  <si>
    <t>Measure 5</t>
  </si>
  <si>
    <t>Measure 6</t>
  </si>
  <si>
    <t>Measure 7</t>
  </si>
  <si>
    <t>Measure 8</t>
  </si>
  <si>
    <t>Measure 9</t>
  </si>
  <si>
    <t>Measure 10</t>
  </si>
  <si>
    <t>Totals</t>
  </si>
  <si>
    <t xml:space="preserve">Diagram 3.1 </t>
  </si>
  <si>
    <t xml:space="preserve"> Chart for categorising impact on ventilation when carrying out works in existing dwellings</t>
  </si>
  <si>
    <t>Results from Diagram 3.1 and Actions Required</t>
  </si>
  <si>
    <t>Number of minor measures</t>
  </si>
  <si>
    <t>The Retrofit work is categorised as -</t>
  </si>
  <si>
    <t>Number 
of major issues</t>
  </si>
  <si>
    <t>Ref: ADF1 - Building Regulations 2010 Ventilation, Approved Document F, Volume 1: Dwellings, 2021 Edition</t>
  </si>
  <si>
    <t>Date:</t>
  </si>
  <si>
    <t>1.0 Air Tightness Strategy - EEM Specific Actions</t>
  </si>
  <si>
    <t>Internal Wall Insulation</t>
  </si>
  <si>
    <t>Gaps along skirting board at floor level for ground and intermediate floors - seal around the perimeter of the floor with flexible sealant</t>
  </si>
  <si>
    <t>Service Connections - seal with air-sealing tape, sealant grommets or flexible collars</t>
  </si>
  <si>
    <t>Is the retrotrofit project required to achieve a specific airtightness target?</t>
  </si>
  <si>
    <t>Please select the airtightness target to be achieved below:</t>
  </si>
  <si>
    <t>No action required</t>
  </si>
  <si>
    <t xml:space="preserve">Upon completion of the installation, and prior to prior to handover to the customer, the EEM(s) shall be subject to a quality inspection by a qualified Retrofit Coordinator or a qualified EEM installer. 
This is to ensure that the installation of the EEM(s) is in accordance with the retrofit design, specifically that all thermal bridge designs have been followed and the an airtight barrier has been correctly formed on the warm side of the insulation </t>
  </si>
  <si>
    <t xml:space="preserve">Air leakage in buildings can be directly linked to air quality, occupant comfort, and energy and carbon performance. Air pressure (or air leakage) testing can also be a useful indication of the overall build quality of the retrofit energy efficiency measures. </t>
  </si>
  <si>
    <t>The many reasons why measuring air leakage of buildings is useful include:</t>
  </si>
  <si>
    <t>•</t>
  </si>
  <si>
    <t>To improve the thermal performance of a building: infiltration provides a path for heat loss within the construction, and can account for an important part of the space heating or cooling load of a building;</t>
  </si>
  <si>
    <t>To avoid occupant discomfort due to localised draughts, which in addition to creating discomfort may also trigger increased space heating demand;</t>
  </si>
  <si>
    <t>To improve indoor air quality for occupants’ health: a very leaky building can allow polluted external air to enter a building;</t>
  </si>
  <si>
    <t>To reduce the risk of fabric degradation: in winter, infiltration can result in moisture-laden indoor air moving into cold wall cavities, leading to condensation and ultimately mould or rot. Infiltration can also create cold surfaces where condensation and mould can form;</t>
  </si>
  <si>
    <t>To help control ventilation: excessive infiltration can impact the performance of both natural and mechanical ventilation systems generally making systems inefficient and unreliable. Problems may also arise where there are local sources of pollution, as infiltration can provide an unplanned path for polluted air to enter the building;</t>
  </si>
  <si>
    <t>Measured air leakage is also an important indicator of build quality, with low leakage generally indicating a better build with a complete, continuous and uninterrupted air barrier.</t>
  </si>
  <si>
    <t>Also by setting an airtightness target as part of an Airtightness strategy, this can be used to assess the quality control of the EEM installation.</t>
  </si>
  <si>
    <t>Home energy use is responsible for approximately 27% of UK carbon dioxide (CO2) emissions2 and poor airtightness can be accountable for up to 40% of heat loss from buildings.</t>
  </si>
  <si>
    <t xml:space="preserve">The risks of not undertaking air pressure testing include limited quality control of the installation and the extent of air leakage will be unknown. As outlined above, excessive air leakage can result in a range of issues including: </t>
  </si>
  <si>
    <t xml:space="preserve">Mould growth and surface condensation; </t>
  </si>
  <si>
    <t>Deterioration of the building fabric caused by interstitial condensation;</t>
  </si>
  <si>
    <t>Occupant discomfort caused by draughts and cold rooms;</t>
  </si>
  <si>
    <t>Energy Waste; an increased requirement for space heating energy usage leading to higher utility bills;</t>
  </si>
  <si>
    <t>Drafts and Discomfort: Air leaks cause uneven temperatures and discomfort in living spaces;</t>
  </si>
  <si>
    <t>Indoor Air Quality: Air leaks can introduce pollutants, mould and allergens, reducing indoor air quality;</t>
  </si>
  <si>
    <t>Environmental Impact: Higher energy consumption contributes to a larger carbon footprint.</t>
  </si>
  <si>
    <t>MeasureAbbrev</t>
  </si>
  <si>
    <t>Cracks and gaps, service connection entry in internal leaf - ensure all cracks and gaps in internal plaster are sealed with flexible sealant</t>
  </si>
  <si>
    <t>Area round meter box to be sealed in accordance with EWI system designer guidance - typically with sealant tape and silicone sealant</t>
  </si>
  <si>
    <t>Flue terminals - insulate with non-combustible insulation and seal flue with seal system from the boiler manufacturer</t>
  </si>
  <si>
    <t>Window and door frames to be sealed with proprietary window sealing strip and mastic sealant</t>
  </si>
  <si>
    <t xml:space="preserve">EWI </t>
  </si>
  <si>
    <t>All EWI junctions with flashing, enclosures, RCS, roof junctions - to be sealed with flexible sealant</t>
  </si>
  <si>
    <t>Render stop beads, stop tracks and window sills and  - to be sealed with mastic sealant</t>
  </si>
  <si>
    <t>Airtightness barrier shall be installed on the warm side of the insulation, and sealed with proprietary airtightness tapes, felixble sealants</t>
  </si>
  <si>
    <t>Loft Hatches - sealed with proprietary seal/draught exluder and airtightness tape</t>
  </si>
  <si>
    <t>Air barrier - seal around service conections entering the roof space</t>
  </si>
  <si>
    <t xml:space="preserve">LI </t>
  </si>
  <si>
    <t>Gaps along skirting board at floor level - perimeter of the floor to be sealed with flexible sealant, airtightness tape or draughtproofing</t>
  </si>
  <si>
    <t xml:space="preserve">Install airtight/vapour permeable membrane with sealed joints below the flooring with sealed joints </t>
  </si>
  <si>
    <t>Cavities - to be sealed with cavity closers</t>
  </si>
  <si>
    <t>Structural openings shall be sealed with air sealing tape and flexible sealant to primary air barrier</t>
  </si>
  <si>
    <t>Copyright © CoreLogic 2025</t>
  </si>
  <si>
    <t xml:space="preserve">   Copyright © CoreLogic 2025</t>
  </si>
  <si>
    <t xml:space="preserve">        Copyright © Corelogic 2025</t>
  </si>
  <si>
    <t>Abbrev</t>
  </si>
  <si>
    <t>Measure</t>
  </si>
  <si>
    <t xml:space="preserve"> </t>
  </si>
  <si>
    <t>Cavity Wall Insulation</t>
  </si>
  <si>
    <t>External Wall Insulation</t>
  </si>
  <si>
    <t>Loft Hatch Seal</t>
  </si>
  <si>
    <t>Loft Insulation</t>
  </si>
  <si>
    <t>Underfloor Insulation</t>
  </si>
  <si>
    <t>Replacement Windows and/or doors</t>
  </si>
  <si>
    <t>Service entries in meter boxes - seal with sealing tape and silicone sealant</t>
  </si>
  <si>
    <t>2. Airtightness Target</t>
  </si>
  <si>
    <t>3. Installation Quality Inspection</t>
  </si>
  <si>
    <t xml:space="preserve">5. The Risks of Not Undertaking Air Pressure Testing as Part of the Retrofit Project </t>
  </si>
  <si>
    <r>
      <t xml:space="preserve">Measures to be installed </t>
    </r>
    <r>
      <rPr>
        <sz val="10"/>
        <color theme="1"/>
        <rFont val="Calibri"/>
        <family val="2"/>
        <scheme val="minor"/>
      </rPr>
      <t>(Stage 1)</t>
    </r>
  </si>
  <si>
    <t>Service Connections include: W.C. toilet overflows, Kitchen cooker hood extracts, Condensing boiler flues, Outside taps, Soil vent pipes, Waste pipes, Canopies to entrances, Extrat fan ducts,  Gas connections and meters, Security alarm systems, External security lighting, Ariel and satellite cables and any other electrical wiring.
Property addresses shall be checked against the interactive map and postcode checker to assess whether sealing the floor could exacerbate any build-up of radon gas due to reduced air infiltration through the flooring, to prevent a higher radon concentration under the floor post-installation. Further information can be accessed at:
https://www.ukradon.org/services/address_search</t>
  </si>
  <si>
    <r>
      <rPr>
        <b/>
        <sz val="11"/>
        <color theme="1"/>
        <rFont val="Calibri"/>
        <family val="2"/>
        <scheme val="minor"/>
      </rPr>
      <t xml:space="preserve">Action: </t>
    </r>
    <r>
      <rPr>
        <sz val="11"/>
        <color theme="1"/>
        <rFont val="Calibri"/>
        <family val="2"/>
        <scheme val="minor"/>
      </rPr>
      <t>Please select the air tightness EEM(s) being installed below (for each yellow box), and for each EEM, select the actions that are being taken to ensure an air barrier is being formed on the warm side of the insulation:</t>
    </r>
  </si>
  <si>
    <t>Select actions being taken to ensure an air barrier is being formed on the warm side of the insulation</t>
  </si>
  <si>
    <r>
      <t xml:space="preserve">  </t>
    </r>
    <r>
      <rPr>
        <b/>
        <sz val="11"/>
        <color rgb="FFC00000"/>
        <rFont val="Calibri"/>
        <family val="2"/>
        <scheme val="minor"/>
      </rPr>
      <t xml:space="preserve">&lt; --- </t>
    </r>
    <r>
      <rPr>
        <sz val="11"/>
        <color theme="1"/>
        <rFont val="Calibri"/>
        <family val="2"/>
        <scheme val="minor"/>
      </rPr>
      <t>Select EEM Being installed</t>
    </r>
  </si>
  <si>
    <t>6. Retrofit Designer Comments / Any further actions being taken</t>
  </si>
  <si>
    <t>Please enter any additional actions being taken. Or enter "None" if no further actions are required.</t>
  </si>
  <si>
    <t/>
  </si>
  <si>
    <t>RA Name</t>
  </si>
  <si>
    <t>RC Name</t>
  </si>
  <si>
    <t>RD Name</t>
  </si>
  <si>
    <r>
      <t xml:space="preserve">Step 2 - Table 3.1 Energy efficiency measures - </t>
    </r>
    <r>
      <rPr>
        <sz val="14"/>
        <color theme="1"/>
        <rFont val="Calibri"/>
        <family val="2"/>
        <scheme val="minor"/>
      </rPr>
      <t>Enter Applicable Airtightness Measures Only</t>
    </r>
  </si>
  <si>
    <t>Proceed and complete tabs 02, 03 and 04 and save as separate pdf documents:</t>
  </si>
  <si>
    <r>
      <t xml:space="preserve">Tab 01. Save as - </t>
    </r>
    <r>
      <rPr>
        <b/>
        <sz val="10"/>
        <color theme="1"/>
        <rFont val="Calibri"/>
        <family val="2"/>
        <scheme val="minor"/>
      </rPr>
      <t>"ADF1 Table 3.1 EEM Simplified Assessment [</t>
    </r>
    <r>
      <rPr>
        <b/>
        <i/>
        <sz val="10"/>
        <color theme="1"/>
        <rFont val="Calibri"/>
        <family val="2"/>
        <scheme val="minor"/>
      </rPr>
      <t>Address</t>
    </r>
    <r>
      <rPr>
        <b/>
        <sz val="10"/>
        <color theme="1"/>
        <rFont val="Calibri"/>
        <family val="2"/>
        <scheme val="minor"/>
      </rPr>
      <t>]"</t>
    </r>
  </si>
  <si>
    <r>
      <t xml:space="preserve">Tab 02. Save as - </t>
    </r>
    <r>
      <rPr>
        <b/>
        <sz val="10"/>
        <color theme="1"/>
        <rFont val="Calibri"/>
        <family val="2"/>
        <scheme val="minor"/>
      </rPr>
      <t>"Ventilation Assessment Calculations [</t>
    </r>
    <r>
      <rPr>
        <b/>
        <i/>
        <sz val="10"/>
        <color theme="1"/>
        <rFont val="Calibri"/>
        <family val="2"/>
        <scheme val="minor"/>
      </rPr>
      <t>Address</t>
    </r>
    <r>
      <rPr>
        <b/>
        <sz val="10"/>
        <color theme="1"/>
        <rFont val="Calibri"/>
        <family val="2"/>
        <scheme val="minor"/>
      </rPr>
      <t>]</t>
    </r>
    <r>
      <rPr>
        <sz val="10"/>
        <color theme="1"/>
        <rFont val="Calibri"/>
        <family val="2"/>
        <scheme val="minor"/>
      </rPr>
      <t>"</t>
    </r>
  </si>
  <si>
    <r>
      <t xml:space="preserve">Tab 03. Save as - </t>
    </r>
    <r>
      <rPr>
        <b/>
        <sz val="10"/>
        <color theme="1"/>
        <rFont val="Calibri"/>
        <family val="2"/>
        <scheme val="minor"/>
      </rPr>
      <t>"Ventilation Strategy [</t>
    </r>
    <r>
      <rPr>
        <b/>
        <i/>
        <sz val="10"/>
        <color theme="1"/>
        <rFont val="Calibri"/>
        <family val="2"/>
        <scheme val="minor"/>
      </rPr>
      <t>Address</t>
    </r>
    <r>
      <rPr>
        <b/>
        <sz val="10"/>
        <color theme="1"/>
        <rFont val="Calibri"/>
        <family val="2"/>
        <scheme val="minor"/>
      </rPr>
      <t>]"</t>
    </r>
  </si>
  <si>
    <r>
      <t xml:space="preserve">Tab 04. Save as - </t>
    </r>
    <r>
      <rPr>
        <b/>
        <sz val="10"/>
        <color theme="1"/>
        <rFont val="Calibri"/>
        <family val="2"/>
        <scheme val="minor"/>
      </rPr>
      <t>"Air Tightness Strategy [</t>
    </r>
    <r>
      <rPr>
        <b/>
        <i/>
        <sz val="10"/>
        <color theme="1"/>
        <rFont val="Calibri"/>
        <family val="2"/>
        <scheme val="minor"/>
      </rPr>
      <t>Address</t>
    </r>
    <r>
      <rPr>
        <b/>
        <sz val="10"/>
        <color theme="1"/>
        <rFont val="Calibri"/>
        <family val="2"/>
        <scheme val="minor"/>
      </rPr>
      <t>]"</t>
    </r>
  </si>
  <si>
    <t>Notes for Templace use</t>
  </si>
  <si>
    <t>Please complete Section 1.0, 2.0 &amp; 6.0 Sections 3.0 - 5.0 are for reference only</t>
  </si>
  <si>
    <t>Seal all gaps around window and door jambs and window sills</t>
  </si>
  <si>
    <t>Any space between plasterboard dry lining and masonry walling to be sealed using tapes and membranes</t>
  </si>
  <si>
    <t>All junctions, edges and corners sealed with proprietary airtightness tapes, felixble sealants, adhesives or paints</t>
  </si>
  <si>
    <t>Replace windows / doors &lt;30%</t>
  </si>
  <si>
    <t>Replace windows / doors &gt;30%</t>
  </si>
  <si>
    <t>Service penetrations, access panels and soil and vent pipes (SVP) seal with air-sealing tape, sealant grommets or flexible collars</t>
  </si>
  <si>
    <t>Loft insulation renew/replace/top-up</t>
  </si>
  <si>
    <t>Has a fan pressurization test (or other accepted method) been undertaken to assess the air permeability?</t>
  </si>
  <si>
    <t>EWI, Loft Insulation, UFI and Replacement Doors and Windows</t>
  </si>
  <si>
    <t>All service penetrations including extract fans and overflows, seal with flexible sealant</t>
  </si>
  <si>
    <t>Enclosure around gas supply T - seal with flexible sealant and the gas delivery pipe with a proprietary gas tight seal</t>
  </si>
  <si>
    <t>Combustion Ventilation</t>
  </si>
  <si>
    <t>Does the property have any operational open-flued combustion appliances?</t>
  </si>
  <si>
    <t>Is there combustion ventilation in the same room as the appliance, compliant with Approved Document J Combustion appliances and fuel storage systems 2022?</t>
  </si>
  <si>
    <t>Please enter actions required to provide adequate combustion ventilation in the room in question</t>
  </si>
  <si>
    <t>Please detail the location of the combustion ventilation on the floor plan</t>
  </si>
  <si>
    <t>Description and location of existing combustion ventilation</t>
  </si>
  <si>
    <t>Actions Required to upgrade combustion ventilation</t>
  </si>
  <si>
    <r>
      <t>8.0 Combustion Ventilation</t>
    </r>
    <r>
      <rPr>
        <sz val="16"/>
        <color theme="0"/>
        <rFont val="Calibri"/>
        <family val="2"/>
        <scheme val="minor"/>
      </rPr>
      <t xml:space="preserve"> (Ref Approved Document J: 2022)</t>
    </r>
  </si>
  <si>
    <r>
      <t xml:space="preserve">8.0 Combustion Ventilation </t>
    </r>
    <r>
      <rPr>
        <sz val="14"/>
        <color theme="0"/>
        <rFont val="Calibri"/>
        <family val="2"/>
        <scheme val="minor"/>
      </rPr>
      <t>(Ref Approved Document J: 2022)</t>
    </r>
  </si>
  <si>
    <t>Once the insulation has been installed, will there be sufficient crossflow ventilation?</t>
  </si>
  <si>
    <t>FREE TEXT BOX - Enter details of any actions required or description of existing measures</t>
  </si>
  <si>
    <t>Assess extent of the issue(s) observed and record below planned actions to rectify the issue(s).</t>
  </si>
  <si>
    <r>
      <rPr>
        <b/>
        <sz val="9"/>
        <color theme="1"/>
        <rFont val="Calibri"/>
        <family val="2"/>
        <scheme val="minor"/>
      </rPr>
      <t xml:space="preserve">Notes: </t>
    </r>
    <r>
      <rPr>
        <sz val="9"/>
        <color theme="1"/>
        <rFont val="Calibri"/>
        <family val="2"/>
        <scheme val="minor"/>
      </rPr>
      <t xml:space="preserve">The simplified method set out in ADF1 paragraphs in 3.8 to 3.13 is designed to apply to an existing  dwelling that is assumed to have adequate means of ventilation through a combination of purpose_x0002_provided ventilation and infiltration. </t>
    </r>
  </si>
  <si>
    <r>
      <t xml:space="preserve">Measure (Select)
</t>
    </r>
    <r>
      <rPr>
        <b/>
        <sz val="10"/>
        <color rgb="FFFF0000"/>
        <rFont val="Calibri"/>
        <family val="2"/>
        <scheme val="minor"/>
      </rPr>
      <t>(Please include all planned measures and measures installed since the dwelling was constructed)</t>
    </r>
  </si>
  <si>
    <t>Air Pressure Test</t>
  </si>
  <si>
    <t>Pulse Test System</t>
  </si>
  <si>
    <t>Fan Blower Door Test</t>
  </si>
  <si>
    <t>Air Tightness Test Method:</t>
  </si>
  <si>
    <t>The Retrofit work is categorised as:</t>
  </si>
  <si>
    <t>EEM Data Entry</t>
  </si>
  <si>
    <t>ADF1 Annex C Simplified Method EEM Assessment Results and Actions Required</t>
  </si>
  <si>
    <t>Actions</t>
  </si>
  <si>
    <t>Please complete Tab 01. ADF1 EEM Assessment</t>
  </si>
  <si>
    <t xml:space="preserve">To ensure that the template works fully, please complete all tabs 01. through to 04. </t>
  </si>
  <si>
    <t>This template has been produced to help assess a property's existing ventilation system and help prepare a ventilation strategy, compliant with Building Regulations Approved Document F1 Ventilation (ADF1) and PAS2035:2023</t>
  </si>
  <si>
    <t>For each of the key eight sections, there is a FREE TEXT box at the bottom of the section for you to enter the actions to be taken to ensure that aspect of the ventilation strategy is compliant with PAS2035 and ADF1 - there will be some guidance comments appear on this data entry sheet as you work through.</t>
  </si>
  <si>
    <t>Category C - it is likely that the ventilation provision of the dwelling has been reduced significantly below the requirements of ADF1. 
The ventilation system shall be assessed and updated as required to comply with ADF1. Please now complete Tabs 02., 03. and 04.</t>
  </si>
  <si>
    <r>
      <t>For ADF1 Category B only, Is the building envelope air permeability &gt; 5m</t>
    </r>
    <r>
      <rPr>
        <vertAlign val="superscript"/>
        <sz val="11"/>
        <color theme="1"/>
        <rFont val="Calibri"/>
        <family val="2"/>
        <scheme val="minor"/>
      </rPr>
      <t>3</t>
    </r>
    <r>
      <rPr>
        <sz val="11"/>
        <color theme="1"/>
        <rFont val="Calibri"/>
        <family val="2"/>
        <scheme val="minor"/>
      </rPr>
      <t xml:space="preserve"> /m</t>
    </r>
    <r>
      <rPr>
        <vertAlign val="superscript"/>
        <sz val="11"/>
        <color theme="1"/>
        <rFont val="Calibri"/>
        <family val="2"/>
        <scheme val="minor"/>
      </rPr>
      <t>2</t>
    </r>
    <r>
      <rPr>
        <sz val="11"/>
        <color theme="1"/>
        <rFont val="Calibri"/>
        <family val="2"/>
        <scheme val="minor"/>
      </rPr>
      <t xml:space="preserve"> h at 50 Pa?</t>
    </r>
  </si>
  <si>
    <t>This document has been prepared following an assessment of the above property. This includes an assessment of the existing ventilation 
measures in the property, and a Ventilation Upgrade Strategy compliant with PAS2035:2023and The Building Regulations 2010 Approved Document F Ventilation, Volume 1: Dwellings (ADF1).</t>
  </si>
  <si>
    <r>
      <rPr>
        <b/>
        <sz val="11"/>
        <color theme="0"/>
        <rFont val="Calibri"/>
        <family val="2"/>
        <scheme val="minor"/>
      </rPr>
      <t>Table 1.3 Minimum whole dwelling ventilation rates</t>
    </r>
    <r>
      <rPr>
        <b/>
        <sz val="10"/>
        <color theme="0"/>
        <rFont val="Calibri"/>
        <family val="2"/>
        <scheme val="minor"/>
      </rPr>
      <t xml:space="preserve"> </t>
    </r>
    <r>
      <rPr>
        <b/>
        <sz val="10.5"/>
        <color theme="0"/>
        <rFont val="Calibri"/>
        <family val="2"/>
        <scheme val="minor"/>
      </rPr>
      <t xml:space="preserve">for DMEV or MVHR determined by Number of bedrooms </t>
    </r>
  </si>
  <si>
    <t>2. If the dwelling only has one habitable room, a minimum ventilation rate of 13l/s should be used.</t>
  </si>
  <si>
    <t>3. For each additional bedroom, add 6l/s to the values above</t>
  </si>
  <si>
    <t>1. This table applies to mechanical extract ventilation only, i.e. MVHR, or Continous Extract Ventilation</t>
  </si>
  <si>
    <t>Use only for IEV</t>
  </si>
  <si>
    <t>Ceiling and wall junctions below the insulation shall be tightly sealed with an air barrier / vapour control layer</t>
  </si>
  <si>
    <t>No gaps are to be left between the last joist and the ceiling and external wall junctions</t>
  </si>
  <si>
    <t>No further actions required, as per BS5250:2021 12.8.4, there is no risk of interstitial condensation in warm flat roofs</t>
  </si>
  <si>
    <t>FRIC</t>
  </si>
  <si>
    <t>FRIW</t>
  </si>
  <si>
    <t>Flat Roof Insulation (Warm Deck - Insulation installed on roof deck)</t>
  </si>
  <si>
    <t>Flat Roof Insulation (Cold Deck - Insulation installed between roofing joists)</t>
  </si>
  <si>
    <t>Code taken from data and actions taken from corresponding names from row 204</t>
  </si>
  <si>
    <t>Vapour control layer to be installed below the insulation layer and fully sealed around the flat roof perimeter</t>
  </si>
  <si>
    <t>Please complete Sections 1.0, 2.0 &amp; 6.0 
Sections 3.0 - 5.0 are for reference only</t>
  </si>
  <si>
    <t>Where the ceiling forms part of a fire compartment, penetrations shall be protected according to current building regulations.</t>
  </si>
  <si>
    <t>A vapour barrier shall be installed immediately above the supporting joists directly below the insulation nd sealed around the perimeter</t>
  </si>
  <si>
    <t>For cellars or basements fire sealants and fire-rated plasterboard to be installed</t>
  </si>
  <si>
    <t>Room in Roof Insulation</t>
  </si>
  <si>
    <t>RIRI</t>
  </si>
  <si>
    <t>Loft and access Hatches - sealed with proprietary seal/draught exluder and airtightness tape</t>
  </si>
  <si>
    <t>- Rev 06</t>
  </si>
  <si>
    <t>Ventilation Assessment Data Entry</t>
  </si>
  <si>
    <t>Ventilation Strategy</t>
  </si>
  <si>
    <t>Airtightness and Air Leakage Testing Strategy</t>
  </si>
  <si>
    <t>Category B - it is likely that the ventilation provision of the dwelling has been reduced below the requirements of ADF1. Ventilation intervention is required.
The ventilation system shall be assessed and updated as required to comply with ADF1. Please now complete Tabs 02., 03. and 04.</t>
  </si>
  <si>
    <t xml:space="preserve">Category A -  it is likely that the energy efficiency measures have not reduced the ventilation provision of the dwelling below the requirements of ADF1 so no further ventilation provision is necessary.
Ventilation assessment or upgrades are not required for this project. </t>
  </si>
  <si>
    <r>
      <t>Based upon the evidence of condensation and/or mould growth present in the dwelling from the Retrofit Assessment, the ventilation system shall be assessed and updated as required to comply with ADF1.
Please now complete Tabs 02., 03. and 04. 
(</t>
    </r>
    <r>
      <rPr>
        <i/>
        <sz val="11"/>
        <color theme="1"/>
        <rFont val="Calibri"/>
        <family val="2"/>
        <scheme val="minor"/>
      </rPr>
      <t>04 only required if the design includes any airtightness measures</t>
    </r>
    <r>
      <rPr>
        <sz val="11"/>
        <color theme="1"/>
        <rFont val="Calibri"/>
        <family val="2"/>
        <scheme val="minor"/>
      </rPr>
      <t>).</t>
    </r>
  </si>
  <si>
    <t>4. Benefits of Air Pressure Testing as Part of the Retrofit Project (Ref CIBSE TM23, 2023)</t>
  </si>
  <si>
    <t>Air Pressure Test to be completed in accorance with CIBSE TM23 2023. Design methodology for the assessment of overheating risk in homes. Please select test method below:</t>
  </si>
  <si>
    <r>
      <rPr>
        <b/>
        <sz val="9"/>
        <color theme="1"/>
        <rFont val="Calibri"/>
        <family val="2"/>
        <scheme val="minor"/>
      </rPr>
      <t>When carrying out energy efficiency measures on an existing dwelling</t>
    </r>
    <r>
      <rPr>
        <sz val="9"/>
        <color theme="1"/>
        <rFont val="Calibri"/>
        <family val="2"/>
        <scheme val="minor"/>
      </rPr>
      <t xml:space="preserve">, Table 3.1 (below) should be used to calculate the number of major and minor energy efficiency measures involved. This calculation should include all of the following:
     a. Energy efficiency measures </t>
    </r>
    <r>
      <rPr>
        <b/>
        <sz val="9"/>
        <color theme="1"/>
        <rFont val="Calibri"/>
        <family val="2"/>
        <scheme val="minor"/>
      </rPr>
      <t>fitted since the original dwelling was constructed</t>
    </r>
    <r>
      <rPr>
        <sz val="9"/>
        <color theme="1"/>
        <rFont val="Calibri"/>
        <family val="2"/>
        <scheme val="minor"/>
      </rPr>
      <t xml:space="preserve">
     b. Energy efficiency measures</t>
    </r>
    <r>
      <rPr>
        <b/>
        <sz val="9"/>
        <color theme="1"/>
        <rFont val="Calibri"/>
        <family val="2"/>
        <scheme val="minor"/>
      </rPr>
      <t xml:space="preserve"> planned</t>
    </r>
    <r>
      <rPr>
        <sz val="9"/>
        <color theme="1"/>
        <rFont val="Calibri"/>
        <family val="2"/>
        <scheme val="minor"/>
      </rPr>
      <t xml:space="preserve">
</t>
    </r>
    <r>
      <rPr>
        <b/>
        <sz val="9"/>
        <color theme="1"/>
        <rFont val="Calibri"/>
        <family val="2"/>
        <scheme val="minor"/>
      </rPr>
      <t>Note:</t>
    </r>
    <r>
      <rPr>
        <sz val="9"/>
        <color theme="1"/>
        <rFont val="Calibri"/>
        <family val="2"/>
        <scheme val="minor"/>
      </rPr>
      <t xml:space="preserve"> Where specific energy efficiency measures are not included in Step 2 - Table 3.1, the most similar category should be chosen instead.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</si>
</sst>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0.0"/>
    <numFmt numFmtId="165" formatCode="&quot;@ &quot;#,##0"/>
    <numFmt numFmtId="166" formatCode="#,##0.0"/>
    <numFmt numFmtId="167" formatCode="#,##0&quot;mm2&quot;"/>
    <numFmt numFmtId="168" formatCode="0&quot; Ventilators&quot;"/>
    <numFmt numFmtId="169" formatCode="0;\-0;;@"/>
    <numFmt numFmtId="170" formatCode="#,##0&quot;mm2 per background vent&quot;"/>
    <numFmt numFmtId="171" formatCode="&quot;by &quot;0&quot; background vents rooms installed in rooms with an external wall&quot;"/>
    <numFmt numFmtId="172" formatCode="0&quot;.&quot;"/>
    <numFmt numFmtId="173" formatCode="dd/mm/yy;@"/>
    <numFmt numFmtId="174" formatCode="&quot;Total = &quot;0"/>
    <numFmt numFmtId="175" formatCode="0&quot; Major&quot;"/>
    <numFmt numFmtId="176" formatCode="&quot;Category &quot;"/>
    <numFmt numFmtId="177" formatCode="0&quot; Minor&quot;"/>
    <numFmt numFmtId="178" formatCode="&quot;Category &quot;#"/>
  </numFmts>
  <fonts count="80" x14ac:knownFonts="1">
    <font>
      <sz val="11"/>
      <color theme="1"/>
      <name val="Calibri"/>
      <family val="2"/>
      <scheme val="minor"/>
    </font>
    <font>
      <b/>
      <sz val="11"/>
      <color theme="0"/>
      <name val="Calibri"/>
      <family val="2"/>
      <scheme val="minor"/>
    </font>
    <font>
      <b/>
      <sz val="11"/>
      <color theme="1"/>
      <name val="Calibri"/>
      <family val="2"/>
      <scheme val="minor"/>
    </font>
    <font>
      <vertAlign val="superscript"/>
      <sz val="11"/>
      <color theme="1"/>
      <name val="Calibri"/>
      <family val="2"/>
      <scheme val="minor"/>
    </font>
    <font>
      <b/>
      <sz val="11"/>
      <color rgb="FF0070C0"/>
      <name val="Calibri"/>
      <family val="2"/>
      <scheme val="minor"/>
    </font>
    <font>
      <b/>
      <vertAlign val="superscript"/>
      <sz val="11"/>
      <color rgb="FF0070C0"/>
      <name val="Calibri"/>
      <family val="2"/>
      <scheme val="minor"/>
    </font>
    <font>
      <sz val="9"/>
      <color theme="1"/>
      <name val="Calibri"/>
      <family val="2"/>
      <scheme val="minor"/>
    </font>
    <font>
      <b/>
      <sz val="11"/>
      <color rgb="FF3963AE"/>
      <name val="Calibri"/>
      <family val="2"/>
      <scheme val="minor"/>
    </font>
    <font>
      <b/>
      <sz val="9"/>
      <color theme="1"/>
      <name val="Calibri"/>
      <family val="2"/>
      <scheme val="minor"/>
    </font>
    <font>
      <sz val="9"/>
      <color rgb="FFFF0000"/>
      <name val="Calibri"/>
      <family val="2"/>
      <scheme val="minor"/>
    </font>
    <font>
      <b/>
      <sz val="10"/>
      <color theme="0"/>
      <name val="Calibri"/>
      <family val="2"/>
      <scheme val="minor"/>
    </font>
    <font>
      <sz val="11"/>
      <color rgb="FFC00000"/>
      <name val="Calibri"/>
      <family val="2"/>
      <scheme val="minor"/>
    </font>
    <font>
      <sz val="11"/>
      <color rgb="FFFF0000"/>
      <name val="Calibri"/>
      <family val="2"/>
      <scheme val="minor"/>
    </font>
    <font>
      <sz val="11"/>
      <name val="Calibri"/>
      <family val="2"/>
      <scheme val="minor"/>
    </font>
    <font>
      <b/>
      <sz val="11"/>
      <color rgb="FFC00000"/>
      <name val="Calibri"/>
      <family val="2"/>
      <scheme val="minor"/>
    </font>
    <font>
      <b/>
      <vertAlign val="superscript"/>
      <sz val="11"/>
      <color theme="1"/>
      <name val="Calibri"/>
      <family val="2"/>
      <scheme val="minor"/>
    </font>
    <font>
      <b/>
      <sz val="11"/>
      <color rgb="FF00B050"/>
      <name val="Calibri"/>
      <family val="2"/>
      <scheme val="minor"/>
    </font>
    <font>
      <b/>
      <vertAlign val="superscript"/>
      <sz val="11"/>
      <color rgb="FF00B050"/>
      <name val="Calibri"/>
      <family val="2"/>
      <scheme val="minor"/>
    </font>
    <font>
      <b/>
      <sz val="10"/>
      <color theme="1"/>
      <name val="Calibri"/>
      <family val="2"/>
      <scheme val="minor"/>
    </font>
    <font>
      <b/>
      <sz val="11"/>
      <name val="Calibri"/>
      <family val="2"/>
      <scheme val="minor"/>
    </font>
    <font>
      <sz val="10"/>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b/>
      <sz val="14"/>
      <color theme="0"/>
      <name val="Calibri"/>
      <family val="2"/>
      <scheme val="minor"/>
    </font>
    <font>
      <sz val="14"/>
      <color theme="1"/>
      <name val="Calibri"/>
      <family val="2"/>
      <scheme val="minor"/>
    </font>
    <font>
      <sz val="14"/>
      <color rgb="FFC00000"/>
      <name val="Calibri"/>
      <family val="2"/>
      <scheme val="minor"/>
    </font>
    <font>
      <sz val="11"/>
      <color theme="0"/>
      <name val="Calibri"/>
      <family val="2"/>
      <scheme val="minor"/>
    </font>
    <font>
      <b/>
      <sz val="11"/>
      <color theme="4" tint="-0.249977111117893"/>
      <name val="Calibri"/>
      <family val="2"/>
      <scheme val="minor"/>
    </font>
    <font>
      <b/>
      <sz val="20"/>
      <color theme="1"/>
      <name val="Calibri"/>
      <family val="2"/>
      <scheme val="minor"/>
    </font>
    <font>
      <sz val="11"/>
      <color theme="8" tint="-0.249977111117893"/>
      <name val="Calibri"/>
      <family val="2"/>
      <scheme val="minor"/>
    </font>
    <font>
      <b/>
      <sz val="12"/>
      <color theme="0"/>
      <name val="Calibri"/>
      <family val="2"/>
      <scheme val="minor"/>
    </font>
    <font>
      <sz val="9"/>
      <name val="Calibri"/>
      <family val="2"/>
      <scheme val="minor"/>
    </font>
    <font>
      <sz val="8"/>
      <color theme="1"/>
      <name val="Calibri"/>
      <family val="2"/>
      <scheme val="minor"/>
    </font>
    <font>
      <u/>
      <sz val="11"/>
      <color theme="10"/>
      <name val="Calibri"/>
      <family val="2"/>
      <scheme val="minor"/>
    </font>
    <font>
      <sz val="9"/>
      <color rgb="FFC00000"/>
      <name val="Calibri"/>
      <family val="2"/>
      <scheme val="minor"/>
    </font>
    <font>
      <vertAlign val="superscript"/>
      <sz val="10"/>
      <color theme="1"/>
      <name val="Calibri"/>
      <family val="2"/>
      <scheme val="minor"/>
    </font>
    <font>
      <vertAlign val="superscript"/>
      <sz val="11"/>
      <color theme="0"/>
      <name val="Calibri"/>
      <family val="2"/>
      <scheme val="minor"/>
    </font>
    <font>
      <sz val="10"/>
      <name val="Calibri"/>
      <family val="2"/>
      <scheme val="minor"/>
    </font>
    <font>
      <sz val="10.7"/>
      <color theme="1"/>
      <name val="Calibri"/>
      <family val="2"/>
      <scheme val="minor"/>
    </font>
    <font>
      <b/>
      <sz val="11"/>
      <color rgb="FFFF0000"/>
      <name val="Calibri"/>
      <family val="2"/>
      <scheme val="minor"/>
    </font>
    <font>
      <sz val="7"/>
      <color theme="1"/>
      <name val="Calibri"/>
      <family val="2"/>
      <scheme val="minor"/>
    </font>
    <font>
      <b/>
      <vertAlign val="superscript"/>
      <sz val="10"/>
      <color theme="1"/>
      <name val="Calibri"/>
      <family val="2"/>
      <scheme val="minor"/>
    </font>
    <font>
      <sz val="10"/>
      <color rgb="FFFF0000"/>
      <name val="Calibri"/>
      <family val="2"/>
      <scheme val="minor"/>
    </font>
    <font>
      <b/>
      <sz val="10"/>
      <color rgb="FFFF0000"/>
      <name val="Calibri"/>
      <family val="2"/>
      <scheme val="minor"/>
    </font>
    <font>
      <b/>
      <sz val="8"/>
      <color theme="1"/>
      <name val="Calibri"/>
      <family val="2"/>
      <scheme val="minor"/>
    </font>
    <font>
      <b/>
      <sz val="9"/>
      <color theme="3" tint="-0.249977111117893"/>
      <name val="Calibri"/>
      <family val="2"/>
      <scheme val="minor"/>
    </font>
    <font>
      <sz val="11"/>
      <color rgb="FFD5F4FF"/>
      <name val="Calibri"/>
      <family val="2"/>
      <scheme val="minor"/>
    </font>
    <font>
      <sz val="10"/>
      <color theme="0"/>
      <name val="Calibri"/>
      <family val="2"/>
      <scheme val="minor"/>
    </font>
    <font>
      <sz val="9"/>
      <color theme="3" tint="-0.249977111117893"/>
      <name val="Calibri"/>
      <family val="2"/>
      <scheme val="minor"/>
    </font>
    <font>
      <sz val="8"/>
      <color theme="0"/>
      <name val="Calibri"/>
      <family val="2"/>
      <scheme val="minor"/>
    </font>
    <font>
      <b/>
      <sz val="14"/>
      <color rgb="FFC00000"/>
      <name val="Calibri"/>
      <family val="2"/>
      <scheme val="minor"/>
    </font>
    <font>
      <sz val="8"/>
      <color rgb="FFC00000"/>
      <name val="Calibri"/>
      <family val="2"/>
      <scheme val="minor"/>
    </font>
    <font>
      <b/>
      <sz val="10"/>
      <name val="Calibri"/>
      <family val="2"/>
      <scheme val="minor"/>
    </font>
    <font>
      <b/>
      <sz val="9"/>
      <name val="Calibri"/>
      <family val="2"/>
      <scheme val="minor"/>
    </font>
    <font>
      <vertAlign val="superscript"/>
      <sz val="9"/>
      <name val="Calibri"/>
      <family val="2"/>
      <scheme val="minor"/>
    </font>
    <font>
      <sz val="8"/>
      <color theme="3" tint="-0.249977111117893"/>
      <name val="Calibri"/>
      <family val="2"/>
      <scheme val="minor"/>
    </font>
    <font>
      <b/>
      <sz val="9"/>
      <color rgb="FFFF0000"/>
      <name val="Calibri"/>
      <family val="2"/>
      <scheme val="minor"/>
    </font>
    <font>
      <i/>
      <sz val="10"/>
      <color theme="1"/>
      <name val="Calibri"/>
      <family val="2"/>
      <scheme val="minor"/>
    </font>
    <font>
      <b/>
      <sz val="9"/>
      <color rgb="FFC00000"/>
      <name val="Calibri"/>
      <family val="2"/>
      <scheme val="minor"/>
    </font>
    <font>
      <sz val="9"/>
      <color theme="0"/>
      <name val="Calibri"/>
      <family val="2"/>
      <scheme val="minor"/>
    </font>
    <font>
      <b/>
      <sz val="10"/>
      <color rgb="FF3963AE"/>
      <name val="Calibri"/>
      <family val="2"/>
      <scheme val="minor"/>
    </font>
    <font>
      <b/>
      <sz val="16"/>
      <color theme="0"/>
      <name val="Calibri"/>
      <family val="2"/>
      <scheme val="minor"/>
    </font>
    <font>
      <b/>
      <sz val="16"/>
      <color rgb="FFC00000"/>
      <name val="Calibri"/>
      <family val="2"/>
      <scheme val="minor"/>
    </font>
    <font>
      <b/>
      <sz val="18"/>
      <color theme="1"/>
      <name val="Calibri"/>
      <family val="2"/>
      <scheme val="minor"/>
    </font>
    <font>
      <sz val="10"/>
      <color rgb="FFC00000"/>
      <name val="Calibri"/>
      <family val="2"/>
      <scheme val="minor"/>
    </font>
    <font>
      <sz val="8"/>
      <color rgb="FFD5F4FF"/>
      <name val="Calibri"/>
      <family val="2"/>
      <scheme val="minor"/>
    </font>
    <font>
      <b/>
      <vertAlign val="superscript"/>
      <sz val="10"/>
      <color theme="0"/>
      <name val="Calibri"/>
      <family val="2"/>
      <scheme val="minor"/>
    </font>
    <font>
      <b/>
      <sz val="10.5"/>
      <color theme="1"/>
      <name val="Calibri"/>
      <family val="2"/>
      <scheme val="minor"/>
    </font>
    <font>
      <sz val="14"/>
      <color theme="0"/>
      <name val="Calibri"/>
      <family val="2"/>
      <scheme val="minor"/>
    </font>
    <font>
      <sz val="16"/>
      <color theme="0"/>
      <name val="Calibri"/>
      <family val="2"/>
      <scheme val="minor"/>
    </font>
    <font>
      <sz val="11"/>
      <color theme="1"/>
      <name val="Calibri"/>
      <family val="2"/>
    </font>
    <font>
      <i/>
      <sz val="11"/>
      <color theme="1"/>
      <name val="Calibri"/>
      <family val="2"/>
      <scheme val="minor"/>
    </font>
    <font>
      <sz val="11"/>
      <color theme="8" tint="0.79998168889431442"/>
      <name val="Calibri"/>
      <family val="2"/>
      <scheme val="minor"/>
    </font>
    <font>
      <b/>
      <sz val="14"/>
      <color theme="8" tint="0.79998168889431442"/>
      <name val="Calibri"/>
      <family val="2"/>
      <scheme val="minor"/>
    </font>
    <font>
      <sz val="10"/>
      <color rgb="FF339933"/>
      <name val="Calibri"/>
      <family val="2"/>
      <scheme val="minor"/>
    </font>
    <font>
      <sz val="10"/>
      <color rgb="FF2F8D2F"/>
      <name val="Calibri"/>
      <family val="2"/>
      <scheme val="minor"/>
    </font>
    <font>
      <sz val="10"/>
      <color rgb="FF81D581"/>
      <name val="Calibri"/>
      <family val="2"/>
      <scheme val="minor"/>
    </font>
    <font>
      <b/>
      <i/>
      <sz val="10"/>
      <color theme="1"/>
      <name val="Calibri"/>
      <family val="2"/>
      <scheme val="minor"/>
    </font>
    <font>
      <b/>
      <sz val="10.5"/>
      <color theme="0"/>
      <name val="Calibri"/>
      <family val="2"/>
      <scheme val="minor"/>
    </font>
  </fonts>
  <fills count="26">
    <fill>
      <patternFill patternType="none"/>
    </fill>
    <fill>
      <patternFill patternType="gray125"/>
    </fill>
    <fill>
      <patternFill patternType="solid">
        <fgColor rgb="FF3963AE"/>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C00000"/>
        <bgColor indexed="64"/>
      </patternFill>
    </fill>
    <fill>
      <patternFill patternType="solid">
        <fgColor rgb="FFFFCCFF"/>
        <bgColor indexed="64"/>
      </patternFill>
    </fill>
    <fill>
      <patternFill patternType="solid">
        <fgColor theme="0" tint="-0.14999847407452621"/>
        <bgColor indexed="64"/>
      </patternFill>
    </fill>
    <fill>
      <patternFill patternType="solid">
        <fgColor rgb="FFD5F4FF"/>
        <bgColor indexed="64"/>
      </patternFill>
    </fill>
    <fill>
      <patternFill patternType="solid">
        <fgColor theme="8" tint="-0.249977111117893"/>
        <bgColor indexed="64"/>
      </patternFill>
    </fill>
    <fill>
      <patternFill patternType="solid">
        <fgColor rgb="FFE7FFF2"/>
        <bgColor indexed="64"/>
      </patternFill>
    </fill>
    <fill>
      <patternFill patternType="solid">
        <fgColor theme="0" tint="-4.9989318521683403E-2"/>
        <bgColor indexed="64"/>
      </patternFill>
    </fill>
    <fill>
      <patternFill patternType="solid">
        <fgColor rgb="FF0099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EBFAFF"/>
        <bgColor indexed="64"/>
      </patternFill>
    </fill>
    <fill>
      <patternFill patternType="solid">
        <fgColor rgb="FF1C00C4"/>
        <bgColor indexed="64"/>
      </patternFill>
    </fill>
    <fill>
      <patternFill patternType="solid">
        <fgColor rgb="FFCAEECA"/>
        <bgColor indexed="64"/>
      </patternFill>
    </fill>
    <fill>
      <patternFill patternType="solid">
        <fgColor rgb="FF2F8D2F"/>
        <bgColor indexed="64"/>
      </patternFill>
    </fill>
    <fill>
      <patternFill patternType="solid">
        <fgColor rgb="FF81D581"/>
        <bgColor indexed="64"/>
      </patternFill>
    </fill>
    <fill>
      <patternFill patternType="solid">
        <fgColor rgb="FF0070C0"/>
        <bgColor indexed="64"/>
      </patternFill>
    </fill>
  </fills>
  <borders count="190">
    <border>
      <left/>
      <right/>
      <top/>
      <bottom/>
      <diagonal/>
    </border>
    <border>
      <left/>
      <right/>
      <top/>
      <bottom style="thin">
        <color rgb="FF3963AE"/>
      </bottom>
      <diagonal/>
    </border>
    <border>
      <left/>
      <right/>
      <top style="thin">
        <color rgb="FF3963AE"/>
      </top>
      <bottom style="thin">
        <color rgb="FF3963AE"/>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indexed="64"/>
      </right>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indexed="64"/>
      </right>
      <top style="thin">
        <color theme="0" tint="-0.14996795556505021"/>
      </top>
      <bottom style="thin">
        <color indexed="64"/>
      </bottom>
      <diagonal/>
    </border>
    <border>
      <left style="thin">
        <color indexed="64"/>
      </left>
      <right style="thin">
        <color theme="0" tint="-0.14996795556505021"/>
      </right>
      <top style="thin">
        <color theme="0" tint="-0.14996795556505021"/>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theme="0" tint="-0.14996795556505021"/>
      </left>
      <right/>
      <top style="thin">
        <color theme="0" tint="-0.14996795556505021"/>
      </top>
      <bottom/>
      <diagonal/>
    </border>
    <border>
      <left style="thin">
        <color theme="0" tint="-0.14996795556505021"/>
      </left>
      <right style="thin">
        <color indexed="64"/>
      </right>
      <top style="thin">
        <color theme="0" tint="-0.14996795556505021"/>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style="thin">
        <color theme="0" tint="-0.14996795556505021"/>
      </left>
      <right/>
      <top/>
      <bottom/>
      <diagonal/>
    </border>
    <border>
      <left/>
      <right style="thin">
        <color theme="0" tint="-0.14996795556505021"/>
      </right>
      <top/>
      <bottom/>
      <diagonal/>
    </border>
    <border>
      <left/>
      <right/>
      <top style="thin">
        <color theme="0" tint="-0.1499679555650502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bottom style="thin">
        <color theme="0" tint="-0.499984740745262"/>
      </bottom>
      <diagonal/>
    </border>
    <border>
      <left/>
      <right style="thin">
        <color indexed="64"/>
      </right>
      <top style="thin">
        <color theme="0" tint="-0.14996795556505021"/>
      </top>
      <bottom/>
      <diagonal/>
    </border>
    <border>
      <left/>
      <right style="thin">
        <color indexed="64"/>
      </right>
      <top/>
      <bottom style="thin">
        <color theme="0" tint="-0.14996795556505021"/>
      </bottom>
      <diagonal/>
    </border>
    <border>
      <left style="thin">
        <color theme="0" tint="-0.14996795556505021"/>
      </left>
      <right/>
      <top style="thin">
        <color indexed="64"/>
      </top>
      <bottom style="thin">
        <color theme="0" tint="-0.14996795556505021"/>
      </bottom>
      <diagonal/>
    </border>
    <border>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indexed="64"/>
      </left>
      <right/>
      <top style="thin">
        <color theme="0" tint="-0.14996795556505021"/>
      </top>
      <bottom/>
      <diagonal/>
    </border>
    <border>
      <left style="thin">
        <color indexed="64"/>
      </left>
      <right/>
      <top style="thin">
        <color theme="0" tint="-0.24994659260841701"/>
      </top>
      <bottom/>
      <diagonal/>
    </border>
    <border>
      <left/>
      <right/>
      <top style="thin">
        <color theme="0" tint="-0.24994659260841701"/>
      </top>
      <bottom/>
      <diagonal/>
    </border>
    <border>
      <left/>
      <right style="thin">
        <color indexed="64"/>
      </right>
      <top style="thin">
        <color theme="0" tint="-0.24994659260841701"/>
      </top>
      <bottom/>
      <diagonal/>
    </border>
    <border>
      <left/>
      <right/>
      <top/>
      <bottom style="thin">
        <color theme="0" tint="-0.24994659260841701"/>
      </bottom>
      <diagonal/>
    </border>
    <border>
      <left/>
      <right style="thin">
        <color indexed="64"/>
      </right>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theme="0"/>
      </left>
      <right/>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right/>
      <top style="thin">
        <color rgb="FF0070C0"/>
      </top>
      <bottom style="thin">
        <color rgb="FF0070C0"/>
      </bottom>
      <diagonal/>
    </border>
    <border>
      <left/>
      <right/>
      <top style="thin">
        <color theme="0"/>
      </top>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top/>
      <bottom/>
      <diagonal/>
    </border>
    <border>
      <left/>
      <right style="thin">
        <color rgb="FF0070C0"/>
      </right>
      <top/>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right/>
      <top/>
      <bottom style="thin">
        <color rgb="FF0070C0"/>
      </bottom>
      <diagonal/>
    </border>
    <border>
      <left style="thin">
        <color indexed="64"/>
      </left>
      <right style="thin">
        <color theme="0" tint="-0.24994659260841701"/>
      </right>
      <top/>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style="thin">
        <color indexed="64"/>
      </bottom>
      <diagonal/>
    </border>
    <border>
      <left style="thin">
        <color theme="0" tint="-0.14996795556505021"/>
      </left>
      <right style="thin">
        <color indexed="64"/>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indexed="64"/>
      </top>
      <bottom/>
      <diagonal/>
    </border>
    <border>
      <left/>
      <right style="thin">
        <color theme="0" tint="-0.14996795556505021"/>
      </right>
      <top style="thin">
        <color theme="0" tint="-0.14996795556505021"/>
      </top>
      <bottom style="thin">
        <color theme="0" tint="-0.14996795556505021"/>
      </bottom>
      <diagonal/>
    </border>
    <border>
      <left/>
      <right/>
      <top style="thin">
        <color theme="0" tint="-0.14990691854609822"/>
      </top>
      <bottom style="thin">
        <color theme="0" tint="-0.14990691854609822"/>
      </bottom>
      <diagonal/>
    </border>
    <border>
      <left/>
      <right style="thin">
        <color indexed="64"/>
      </right>
      <top style="thin">
        <color theme="0" tint="-0.14990691854609822"/>
      </top>
      <bottom style="thin">
        <color theme="0" tint="-0.14990691854609822"/>
      </bottom>
      <diagonal/>
    </border>
    <border>
      <left/>
      <right/>
      <top/>
      <bottom style="thin">
        <color theme="0" tint="-0.14990691854609822"/>
      </bottom>
      <diagonal/>
    </border>
    <border>
      <left/>
      <right style="thin">
        <color indexed="64"/>
      </right>
      <top/>
      <bottom style="thin">
        <color theme="0" tint="-0.14990691854609822"/>
      </bottom>
      <diagonal/>
    </border>
    <border>
      <left style="thin">
        <color theme="0" tint="-0.24994659260841701"/>
      </left>
      <right/>
      <top style="thin">
        <color theme="0" tint="-0.24994659260841701"/>
      </top>
      <bottom/>
      <diagonal/>
    </border>
    <border>
      <left style="thin">
        <color theme="0" tint="-0.24994659260841701"/>
      </left>
      <right/>
      <top/>
      <bottom/>
      <diagonal/>
    </border>
    <border>
      <left style="thin">
        <color theme="0" tint="-0.24994659260841701"/>
      </left>
      <right/>
      <top/>
      <bottom style="thin">
        <color theme="0" tint="-0.24994659260841701"/>
      </bottom>
      <diagonal/>
    </border>
    <border>
      <left style="thin">
        <color theme="0" tint="-0.1499679555650502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style="medium">
        <color theme="4" tint="-0.24994659260841701"/>
      </right>
      <top/>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3963AE"/>
      </left>
      <right/>
      <top style="thin">
        <color rgb="FF3963AE"/>
      </top>
      <bottom/>
      <diagonal/>
    </border>
    <border>
      <left/>
      <right/>
      <top style="thin">
        <color rgb="FF3963AE"/>
      </top>
      <bottom/>
      <diagonal/>
    </border>
    <border>
      <left/>
      <right style="thin">
        <color rgb="FF3963AE"/>
      </right>
      <top style="thin">
        <color rgb="FF3963AE"/>
      </top>
      <bottom/>
      <diagonal/>
    </border>
    <border>
      <left style="thin">
        <color rgb="FF3963AE"/>
      </left>
      <right/>
      <top/>
      <bottom/>
      <diagonal/>
    </border>
    <border>
      <left/>
      <right style="thin">
        <color rgb="FF3963AE"/>
      </right>
      <top/>
      <bottom/>
      <diagonal/>
    </border>
    <border>
      <left style="thin">
        <color rgb="FF3963AE"/>
      </left>
      <right/>
      <top/>
      <bottom style="thin">
        <color rgb="FF3963AE"/>
      </bottom>
      <diagonal/>
    </border>
    <border>
      <left/>
      <right style="thin">
        <color rgb="FF3963AE"/>
      </right>
      <top/>
      <bottom style="thin">
        <color rgb="FF3963AE"/>
      </bottom>
      <diagonal/>
    </border>
    <border>
      <left style="thin">
        <color rgb="FF0070C0"/>
      </left>
      <right/>
      <top/>
      <bottom style="thin">
        <color rgb="FF0070C0"/>
      </bottom>
      <diagonal/>
    </border>
    <border>
      <left/>
      <right style="thin">
        <color rgb="FF0070C0"/>
      </right>
      <top/>
      <bottom style="thin">
        <color rgb="FF0070C0"/>
      </bottom>
      <diagonal/>
    </border>
    <border>
      <left style="thin">
        <color theme="0" tint="-0.499984740745262"/>
      </left>
      <right style="thin">
        <color indexed="64"/>
      </right>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24994659260841701"/>
      </right>
      <top style="thin">
        <color theme="0" tint="-0.14996795556505021"/>
      </top>
      <bottom style="thin">
        <color theme="0" tint="-0.24994659260841701"/>
      </bottom>
      <diagonal/>
    </border>
    <border>
      <left style="thin">
        <color theme="0" tint="-0.24994659260841701"/>
      </left>
      <right style="thin">
        <color indexed="64"/>
      </right>
      <top style="thin">
        <color theme="0" tint="-0.1499679555650502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top style="thin">
        <color theme="0" tint="-0.14996795556505021"/>
      </top>
      <bottom style="thin">
        <color theme="0" tint="-0.24994659260841701"/>
      </bottom>
      <diagonal/>
    </border>
    <border>
      <left/>
      <right/>
      <top style="thin">
        <color theme="0" tint="-0.14996795556505021"/>
      </top>
      <bottom style="thin">
        <color theme="0" tint="-0.24994659260841701"/>
      </bottom>
      <diagonal/>
    </border>
    <border>
      <left/>
      <right style="thin">
        <color theme="0" tint="-0.24994659260841701"/>
      </right>
      <top style="thin">
        <color theme="0" tint="-0.14996795556505021"/>
      </top>
      <bottom style="thin">
        <color theme="0" tint="-0.24994659260841701"/>
      </bottom>
      <diagonal/>
    </border>
    <border>
      <left/>
      <right style="thin">
        <color theme="0" tint="-0.24994659260841701"/>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14993743705557422"/>
      </right>
      <top/>
      <bottom/>
      <diagonal/>
    </border>
    <border>
      <left style="thin">
        <color theme="0" tint="-0.14996795556505021"/>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indexed="64"/>
      </left>
      <right/>
      <top style="thin">
        <color theme="0" tint="-0.499984740745262"/>
      </top>
      <bottom style="thin">
        <color theme="0" tint="-0.499984740745262"/>
      </bottom>
      <diagonal/>
    </border>
    <border>
      <left style="thin">
        <color theme="0" tint="-0.499984740745262"/>
      </left>
      <right style="thin">
        <color theme="0" tint="-0.499984740745262"/>
      </right>
      <top style="thin">
        <color indexed="64"/>
      </top>
      <bottom/>
      <diagonal/>
    </border>
    <border>
      <left style="thin">
        <color indexed="64"/>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tint="-0.14993743705557422"/>
      </left>
      <right/>
      <top style="thin">
        <color theme="0" tint="-0.14990691854609822"/>
      </top>
      <bottom style="thin">
        <color theme="0"/>
      </bottom>
      <diagonal/>
    </border>
    <border>
      <left/>
      <right/>
      <top style="thin">
        <color theme="0" tint="-0.14990691854609822"/>
      </top>
      <bottom style="thin">
        <color theme="0"/>
      </bottom>
      <diagonal/>
    </border>
    <border>
      <left/>
      <right style="thin">
        <color auto="1"/>
      </right>
      <top style="thin">
        <color theme="0" tint="-0.14990691854609822"/>
      </top>
      <bottom style="thin">
        <color theme="0"/>
      </bottom>
      <diagonal/>
    </border>
    <border>
      <left style="thin">
        <color theme="0" tint="-0.14993743705557422"/>
      </left>
      <right/>
      <top style="thin">
        <color theme="0"/>
      </top>
      <bottom style="thin">
        <color theme="0" tint="-0.14990691854609822"/>
      </bottom>
      <diagonal/>
    </border>
    <border>
      <left/>
      <right/>
      <top style="thin">
        <color theme="0"/>
      </top>
      <bottom style="thin">
        <color theme="0" tint="-0.14990691854609822"/>
      </bottom>
      <diagonal/>
    </border>
    <border>
      <left/>
      <right style="thin">
        <color auto="1"/>
      </right>
      <top style="thin">
        <color theme="0"/>
      </top>
      <bottom style="thin">
        <color theme="0" tint="-0.14990691854609822"/>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top/>
      <bottom/>
      <diagonal/>
    </border>
    <border>
      <left style="medium">
        <color theme="4" tint="-0.24994659260841701"/>
      </left>
      <right/>
      <top/>
      <bottom style="medium">
        <color theme="4" tint="-0.24994659260841701"/>
      </bottom>
      <diagonal/>
    </border>
    <border>
      <left style="thin">
        <color theme="0" tint="-0.14993743705557422"/>
      </left>
      <right style="thin">
        <color indexed="64"/>
      </right>
      <top/>
      <bottom/>
      <diagonal/>
    </border>
    <border>
      <left style="thin">
        <color theme="0" tint="-0.14993743705557422"/>
      </left>
      <right style="thin">
        <color theme="0" tint="-0.14993743705557422"/>
      </right>
      <top style="thin">
        <color theme="0" tint="-0.14990691854609822"/>
      </top>
      <bottom style="thin">
        <color theme="0" tint="-0.14993743705557422"/>
      </bottom>
      <diagonal/>
    </border>
    <border>
      <left style="thin">
        <color indexed="64"/>
      </left>
      <right/>
      <top/>
      <bottom style="thin">
        <color theme="0" tint="-0.24994659260841701"/>
      </bottom>
      <diagonal/>
    </border>
    <border>
      <left style="thin">
        <color theme="8" tint="0.79998168889431442"/>
      </left>
      <right style="thin">
        <color theme="8" tint="0.79998168889431442"/>
      </right>
      <top style="thin">
        <color theme="8" tint="0.79998168889431442"/>
      </top>
      <bottom style="thin">
        <color theme="8" tint="0.79998168889431442"/>
      </bottom>
      <diagonal/>
    </border>
    <border>
      <left style="thin">
        <color theme="8" tint="0.79995117038483843"/>
      </left>
      <right style="thin">
        <color theme="8" tint="0.79995117038483843"/>
      </right>
      <top style="thin">
        <color theme="8" tint="0.79995117038483843"/>
      </top>
      <bottom style="thin">
        <color theme="8" tint="0.79995117038483843"/>
      </bottom>
      <diagonal/>
    </border>
    <border>
      <left style="thin">
        <color theme="8" tint="0.79998168889431442"/>
      </left>
      <right style="thin">
        <color theme="8" tint="0.79998168889431442"/>
      </right>
      <top style="thin">
        <color theme="8" tint="0.79998168889431442"/>
      </top>
      <bottom/>
      <diagonal/>
    </border>
    <border>
      <left style="thin">
        <color theme="0" tint="-0.14990691854609822"/>
      </left>
      <right style="thin">
        <color theme="0" tint="-0.14990691854609822"/>
      </right>
      <top style="thin">
        <color theme="0" tint="-0.14993743705557422"/>
      </top>
      <bottom style="thin">
        <color theme="0" tint="-0.14990691854609822"/>
      </bottom>
      <diagonal/>
    </border>
    <border>
      <left style="thin">
        <color theme="0" tint="-0.14993743705557422"/>
      </left>
      <right/>
      <top/>
      <bottom style="thin">
        <color theme="0" tint="-0.14993743705557422"/>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rgb="FF3963AE"/>
      </left>
      <right/>
      <top style="thin">
        <color rgb="FF3963AE"/>
      </top>
      <bottom style="thin">
        <color rgb="FF3963AE"/>
      </bottom>
      <diagonal/>
    </border>
    <border>
      <left/>
      <right style="thin">
        <color rgb="FF3963AE"/>
      </right>
      <top style="thin">
        <color rgb="FF3963AE"/>
      </top>
      <bottom style="thin">
        <color rgb="FF3963AE"/>
      </bottom>
      <diagonal/>
    </border>
    <border>
      <left style="thin">
        <color rgb="FF0070C0"/>
      </left>
      <right style="thin">
        <color rgb="FF0070C0"/>
      </right>
      <top style="thin">
        <color rgb="FF0070C0"/>
      </top>
      <bottom style="thin">
        <color rgb="FF0070C0"/>
      </bottom>
      <diagonal/>
    </border>
    <border>
      <left/>
      <right style="thin">
        <color theme="0" tint="-0.14996795556505021"/>
      </right>
      <top style="thin">
        <color theme="0" tint="-0.14996795556505021"/>
      </top>
      <bottom/>
      <diagonal/>
    </border>
    <border>
      <left/>
      <right style="thin">
        <color theme="0" tint="-0.14996795556505021"/>
      </right>
      <top/>
      <bottom style="thin">
        <color theme="0" tint="-0.14996795556505021"/>
      </bottom>
      <diagonal/>
    </border>
    <border>
      <left/>
      <right/>
      <top/>
      <bottom style="thin">
        <color theme="0" tint="-0.499984740745262"/>
      </bottom>
      <diagonal/>
    </border>
    <border>
      <left style="thin">
        <color theme="9" tint="-0.499984740745262"/>
      </left>
      <right/>
      <top style="thin">
        <color theme="9" tint="-0.499984740745262"/>
      </top>
      <bottom style="thin">
        <color theme="9" tint="-0.24994659260841701"/>
      </bottom>
      <diagonal/>
    </border>
    <border>
      <left/>
      <right/>
      <top style="thin">
        <color theme="9" tint="-0.499984740745262"/>
      </top>
      <bottom style="thin">
        <color theme="9" tint="-0.24994659260841701"/>
      </bottom>
      <diagonal/>
    </border>
    <border>
      <left/>
      <right style="thin">
        <color theme="9" tint="-0.499984740745262"/>
      </right>
      <top style="thin">
        <color theme="9" tint="-0.499984740745262"/>
      </top>
      <bottom style="thin">
        <color theme="9" tint="-0.24994659260841701"/>
      </bottom>
      <diagonal/>
    </border>
    <border>
      <left style="thin">
        <color theme="9" tint="-0.499984740745262"/>
      </left>
      <right style="thin">
        <color theme="9" tint="-0.24994659260841701"/>
      </right>
      <top style="thin">
        <color theme="9" tint="-0.24994659260841701"/>
      </top>
      <bottom style="thin">
        <color theme="9"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9" tint="-0.24994659260841701"/>
      </left>
      <right style="thin">
        <color theme="9" tint="-0.499984740745262"/>
      </right>
      <top style="thin">
        <color theme="9" tint="-0.24994659260841701"/>
      </top>
      <bottom style="thin">
        <color theme="9" tint="-0.24994659260841701"/>
      </bottom>
      <diagonal/>
    </border>
    <border>
      <left/>
      <right/>
      <top/>
      <bottom style="thin">
        <color theme="9" tint="-0.499984740745262"/>
      </bottom>
      <diagonal/>
    </border>
    <border>
      <left/>
      <right style="thin">
        <color theme="9" tint="-0.499984740745262"/>
      </right>
      <top/>
      <bottom style="thin">
        <color theme="9" tint="-0.499984740745262"/>
      </bottom>
      <diagonal/>
    </border>
    <border>
      <left/>
      <right style="thin">
        <color theme="9" tint="-0.499984740745262"/>
      </right>
      <top/>
      <bottom/>
      <diagonal/>
    </border>
    <border>
      <left style="thin">
        <color theme="9" tint="-0.499984740745262"/>
      </left>
      <right style="thin">
        <color theme="9" tint="-0.24994659260841701"/>
      </right>
      <top style="thin">
        <color theme="9" tint="-0.24994659260841701"/>
      </top>
      <bottom style="thin">
        <color theme="9" tint="-0.499984740745262"/>
      </bottom>
      <diagonal/>
    </border>
    <border>
      <left style="thin">
        <color theme="9" tint="-0.24994659260841701"/>
      </left>
      <right style="thin">
        <color theme="9" tint="-0.24994659260841701"/>
      </right>
      <top style="thin">
        <color theme="9" tint="-0.24994659260841701"/>
      </top>
      <bottom style="thin">
        <color theme="9" tint="-0.499984740745262"/>
      </bottom>
      <diagonal/>
    </border>
    <border>
      <left style="thin">
        <color theme="9" tint="-0.499984740745262"/>
      </left>
      <right/>
      <top style="thin">
        <color theme="9" tint="-0.499984740745262"/>
      </top>
      <bottom/>
      <diagonal/>
    </border>
    <border>
      <left/>
      <right/>
      <top style="thin">
        <color theme="9" tint="-0.499984740745262"/>
      </top>
      <bottom/>
      <diagonal/>
    </border>
    <border>
      <left/>
      <right style="thin">
        <color theme="9" tint="-0.499984740745262"/>
      </right>
      <top style="thin">
        <color theme="9" tint="-0.499984740745262"/>
      </top>
      <bottom/>
      <diagonal/>
    </border>
    <border>
      <left style="thin">
        <color theme="9" tint="-0.499984740745262"/>
      </left>
      <right/>
      <top/>
      <bottom/>
      <diagonal/>
    </border>
    <border>
      <left style="thin">
        <color theme="9" tint="-0.499984740745262"/>
      </left>
      <right style="thin">
        <color theme="9" tint="-0.499984740745262"/>
      </right>
      <top style="thin">
        <color theme="9" tint="-0.499984740745262"/>
      </top>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theme="0" tint="-0.14996795556505021"/>
      </right>
      <top style="thin">
        <color indexed="64"/>
      </top>
      <bottom style="thin">
        <color indexed="64"/>
      </bottom>
      <diagonal/>
    </border>
  </borders>
  <cellStyleXfs count="2">
    <xf numFmtId="0" fontId="0" fillId="0" borderId="0"/>
    <xf numFmtId="0" fontId="34" fillId="0" borderId="0" applyNumberFormat="0" applyFill="0" applyBorder="0" applyAlignment="0" applyProtection="0"/>
  </cellStyleXfs>
  <cellXfs count="1277">
    <xf numFmtId="0" fontId="0" fillId="0" borderId="0" xfId="0"/>
    <xf numFmtId="0" fontId="0" fillId="0" borderId="0" xfId="0" applyAlignment="1">
      <alignment horizontal="center"/>
    </xf>
    <xf numFmtId="0" fontId="0" fillId="0" borderId="0" xfId="0" applyAlignment="1">
      <alignment vertical="top" wrapText="1"/>
    </xf>
    <xf numFmtId="0" fontId="2" fillId="0" borderId="0" xfId="0" applyFont="1"/>
    <xf numFmtId="0" fontId="0" fillId="0" borderId="0" xfId="0" applyAlignment="1">
      <alignment vertical="center"/>
    </xf>
    <xf numFmtId="0" fontId="0" fillId="0" borderId="0" xfId="0" applyAlignment="1">
      <alignment horizontal="left"/>
    </xf>
    <xf numFmtId="0" fontId="7" fillId="3" borderId="1" xfId="0" applyFont="1" applyFill="1" applyBorder="1" applyAlignment="1">
      <alignment horizontal="left" vertical="top" indent="1"/>
    </xf>
    <xf numFmtId="0" fontId="7" fillId="3" borderId="1" xfId="0" applyFont="1" applyFill="1" applyBorder="1" applyAlignment="1">
      <alignment horizontal="center" vertical="top" wrapText="1"/>
    </xf>
    <xf numFmtId="0" fontId="0" fillId="3" borderId="1" xfId="0" applyFont="1" applyFill="1" applyBorder="1" applyAlignment="1">
      <alignment horizontal="left" vertical="center" indent="1"/>
    </xf>
    <xf numFmtId="0" fontId="0" fillId="3" borderId="1" xfId="0" applyFont="1" applyFill="1" applyBorder="1" applyAlignment="1">
      <alignment horizontal="center" vertical="center"/>
    </xf>
    <xf numFmtId="0" fontId="0" fillId="3" borderId="2" xfId="0" applyFont="1" applyFill="1" applyBorder="1" applyAlignment="1">
      <alignment horizontal="left" vertical="center" indent="1"/>
    </xf>
    <xf numFmtId="0" fontId="0" fillId="3" borderId="2" xfId="0" applyFont="1" applyFill="1" applyBorder="1" applyAlignment="1">
      <alignment horizontal="center" vertical="center"/>
    </xf>
    <xf numFmtId="0" fontId="0" fillId="3" borderId="1" xfId="0" applyFont="1" applyFill="1" applyBorder="1" applyAlignment="1">
      <alignment horizontal="left" vertical="center" wrapText="1" indent="1"/>
    </xf>
    <xf numFmtId="0" fontId="0" fillId="3" borderId="2" xfId="0" applyFont="1" applyFill="1" applyBorder="1" applyAlignment="1">
      <alignment horizontal="left" vertical="center" wrapText="1" indent="1"/>
    </xf>
    <xf numFmtId="0" fontId="7" fillId="3" borderId="1" xfId="0" applyFont="1" applyFill="1" applyBorder="1" applyAlignment="1">
      <alignment horizontal="center" vertical="center" wrapText="1"/>
    </xf>
    <xf numFmtId="0" fontId="0" fillId="3" borderId="2" xfId="0" applyFont="1" applyFill="1" applyBorder="1" applyAlignment="1">
      <alignment horizontal="right" vertical="center" indent="4"/>
    </xf>
    <xf numFmtId="0" fontId="0" fillId="3" borderId="1" xfId="0" applyFont="1" applyFill="1" applyBorder="1" applyAlignment="1">
      <alignment horizontal="right" vertical="center" indent="4"/>
    </xf>
    <xf numFmtId="0" fontId="0" fillId="3" borderId="1" xfId="0" applyFont="1" applyFill="1" applyBorder="1" applyAlignment="1">
      <alignment horizontal="right" vertical="center" wrapText="1" indent="5"/>
    </xf>
    <xf numFmtId="0" fontId="0" fillId="3" borderId="2" xfId="0" applyFont="1" applyFill="1" applyBorder="1" applyAlignment="1">
      <alignment horizontal="right" vertical="center" wrapText="1" indent="5"/>
    </xf>
    <xf numFmtId="0" fontId="0" fillId="3" borderId="2" xfId="0" applyFont="1" applyFill="1" applyBorder="1" applyAlignment="1">
      <alignment horizontal="right" vertical="center" indent="5"/>
    </xf>
    <xf numFmtId="0" fontId="0" fillId="3" borderId="1" xfId="0" applyFont="1" applyFill="1" applyBorder="1" applyAlignment="1">
      <alignment horizontal="center" vertical="center" wrapText="1"/>
    </xf>
    <xf numFmtId="0" fontId="8" fillId="3" borderId="0" xfId="0" applyFont="1" applyFill="1"/>
    <xf numFmtId="0" fontId="0" fillId="3" borderId="0" xfId="0" applyFill="1"/>
    <xf numFmtId="0" fontId="6" fillId="3" borderId="0" xfId="0" applyFont="1" applyFill="1"/>
    <xf numFmtId="0" fontId="0" fillId="0" borderId="0" xfId="0" applyAlignment="1"/>
    <xf numFmtId="0" fontId="9" fillId="3" borderId="0" xfId="0" applyFont="1" applyFill="1"/>
    <xf numFmtId="0" fontId="0" fillId="0" borderId="0" xfId="0" applyAlignment="1">
      <alignment horizontal="center" vertical="center"/>
    </xf>
    <xf numFmtId="0" fontId="1" fillId="2" borderId="0" xfId="0" applyFont="1" applyFill="1" applyAlignment="1">
      <alignment horizontal="center" vertical="center"/>
    </xf>
    <xf numFmtId="0" fontId="0" fillId="3" borderId="2" xfId="0" applyFont="1" applyFill="1" applyBorder="1" applyAlignment="1">
      <alignment horizontal="center" vertical="center" wrapText="1"/>
    </xf>
    <xf numFmtId="0" fontId="0" fillId="3" borderId="0" xfId="0" applyFill="1" applyAlignment="1">
      <alignment horizontal="center"/>
    </xf>
    <xf numFmtId="0" fontId="6" fillId="3" borderId="0" xfId="0" applyFont="1" applyFill="1" applyAlignment="1">
      <alignment horizontal="center"/>
    </xf>
    <xf numFmtId="0" fontId="1" fillId="2" borderId="3" xfId="0" applyFont="1" applyFill="1" applyBorder="1" applyAlignment="1">
      <alignment horizontal="center" vertical="center"/>
    </xf>
    <xf numFmtId="0" fontId="16" fillId="3" borderId="1" xfId="0" applyFont="1" applyFill="1" applyBorder="1" applyAlignment="1">
      <alignment horizontal="center" vertical="top" wrapText="1"/>
    </xf>
    <xf numFmtId="0" fontId="16" fillId="3" borderId="1" xfId="0" applyFont="1" applyFill="1" applyBorder="1" applyAlignment="1">
      <alignment horizontal="center" vertical="center" wrapText="1"/>
    </xf>
    <xf numFmtId="0" fontId="0" fillId="0" borderId="0" xfId="0" applyAlignment="1" applyProtection="1">
      <alignment vertical="center"/>
    </xf>
    <xf numFmtId="0" fontId="0" fillId="0" borderId="0" xfId="0" applyProtection="1"/>
    <xf numFmtId="0" fontId="0" fillId="10" borderId="0" xfId="0" applyFill="1" applyProtection="1"/>
    <xf numFmtId="0" fontId="0" fillId="10" borderId="0" xfId="0" applyFill="1" applyAlignment="1" applyProtection="1">
      <alignment vertical="center"/>
    </xf>
    <xf numFmtId="0" fontId="10" fillId="2" borderId="0" xfId="0" applyFont="1" applyFill="1" applyAlignment="1">
      <alignment horizontal="center" vertical="center" wrapText="1"/>
    </xf>
    <xf numFmtId="0" fontId="1" fillId="2" borderId="0" xfId="0" applyFont="1" applyFill="1" applyAlignment="1">
      <alignment horizontal="left" vertical="center" indent="1"/>
    </xf>
    <xf numFmtId="0" fontId="0" fillId="13" borderId="0" xfId="0" applyFill="1" applyProtection="1">
      <protection hidden="1"/>
    </xf>
    <xf numFmtId="0" fontId="0" fillId="8" borderId="0" xfId="0" applyFill="1"/>
    <xf numFmtId="0" fontId="10" fillId="2" borderId="2" xfId="0" applyFont="1" applyFill="1" applyBorder="1" applyAlignment="1">
      <alignment vertical="center" wrapText="1"/>
    </xf>
    <xf numFmtId="0" fontId="10" fillId="2" borderId="2" xfId="0" applyFont="1" applyFill="1" applyBorder="1" applyAlignment="1">
      <alignment horizontal="center" vertical="center" wrapText="1"/>
    </xf>
    <xf numFmtId="0" fontId="10" fillId="2" borderId="166" xfId="0" applyFont="1" applyFill="1" applyBorder="1" applyAlignment="1">
      <alignment horizontal="center" vertical="center" wrapText="1"/>
    </xf>
    <xf numFmtId="0" fontId="0" fillId="9" borderId="0" xfId="0" applyFill="1" applyProtection="1">
      <protection hidden="1"/>
    </xf>
    <xf numFmtId="0" fontId="11" fillId="9" borderId="0" xfId="0" applyFont="1" applyFill="1" applyProtection="1">
      <protection hidden="1"/>
    </xf>
    <xf numFmtId="0" fontId="21" fillId="3" borderId="151" xfId="0" applyFont="1" applyFill="1" applyBorder="1" applyProtection="1">
      <protection hidden="1"/>
    </xf>
    <xf numFmtId="172" fontId="0" fillId="3" borderId="154" xfId="0" applyNumberFormat="1" applyFill="1" applyBorder="1" applyAlignment="1" applyProtection="1">
      <alignment vertical="top" wrapText="1"/>
      <protection hidden="1"/>
    </xf>
    <xf numFmtId="0" fontId="0" fillId="9" borderId="0" xfId="0" applyFill="1" applyAlignment="1" applyProtection="1">
      <alignment vertical="center"/>
      <protection hidden="1"/>
    </xf>
    <xf numFmtId="172" fontId="0" fillId="3" borderId="154" xfId="0" applyNumberFormat="1" applyFill="1" applyBorder="1" applyProtection="1">
      <protection hidden="1"/>
    </xf>
    <xf numFmtId="172" fontId="0" fillId="3" borderId="154" xfId="0" applyNumberFormat="1" applyFill="1" applyBorder="1" applyAlignment="1" applyProtection="1">
      <alignment vertical="center" wrapText="1"/>
      <protection hidden="1"/>
    </xf>
    <xf numFmtId="0" fontId="0" fillId="9" borderId="0" xfId="0" applyFill="1" applyAlignment="1" applyProtection="1">
      <alignment horizontal="left"/>
      <protection hidden="1"/>
    </xf>
    <xf numFmtId="172" fontId="0" fillId="3" borderId="154" xfId="0" quotePrefix="1" applyNumberFormat="1" applyFill="1" applyBorder="1" applyAlignment="1" applyProtection="1">
      <alignment vertical="top" wrapText="1"/>
      <protection hidden="1"/>
    </xf>
    <xf numFmtId="0" fontId="25" fillId="9" borderId="0" xfId="0" applyFont="1" applyFill="1" applyAlignment="1" applyProtection="1">
      <alignment vertical="center"/>
      <protection hidden="1"/>
    </xf>
    <xf numFmtId="0" fontId="26" fillId="9" borderId="0" xfId="0" applyFont="1" applyFill="1" applyAlignment="1" applyProtection="1">
      <alignment vertical="center"/>
      <protection hidden="1"/>
    </xf>
    <xf numFmtId="172" fontId="0" fillId="3" borderId="154" xfId="0" applyNumberFormat="1" applyFont="1" applyFill="1" applyBorder="1" applyAlignment="1" applyProtection="1">
      <alignment vertical="top" wrapText="1"/>
      <protection hidden="1"/>
    </xf>
    <xf numFmtId="0" fontId="2" fillId="9" borderId="0" xfId="0" applyFont="1" applyFill="1" applyProtection="1">
      <protection hidden="1"/>
    </xf>
    <xf numFmtId="0" fontId="14" fillId="9" borderId="0" xfId="0" applyFont="1" applyFill="1" applyProtection="1">
      <protection hidden="1"/>
    </xf>
    <xf numFmtId="0" fontId="11" fillId="9" borderId="0" xfId="0" quotePrefix="1" applyFont="1" applyFill="1" applyProtection="1">
      <protection hidden="1"/>
    </xf>
    <xf numFmtId="0" fontId="11" fillId="4" borderId="92" xfId="0" applyFont="1" applyFill="1" applyBorder="1" applyAlignment="1" applyProtection="1">
      <alignment vertical="top"/>
      <protection hidden="1"/>
    </xf>
    <xf numFmtId="0" fontId="0" fillId="9" borderId="0" xfId="0" applyFill="1" applyAlignment="1" applyProtection="1">
      <alignment vertical="top"/>
      <protection hidden="1"/>
    </xf>
    <xf numFmtId="172" fontId="34" fillId="3" borderId="154" xfId="1" applyNumberFormat="1" applyFill="1" applyBorder="1" applyAlignment="1" applyProtection="1">
      <alignment vertical="top" wrapText="1"/>
      <protection hidden="1"/>
    </xf>
    <xf numFmtId="0" fontId="11" fillId="9" borderId="0" xfId="0" applyFont="1" applyFill="1" applyAlignment="1" applyProtection="1">
      <alignment vertical="top"/>
      <protection hidden="1"/>
    </xf>
    <xf numFmtId="172" fontId="0" fillId="3" borderId="154" xfId="0" applyNumberFormat="1" applyFill="1" applyBorder="1" applyAlignment="1" applyProtection="1">
      <alignment wrapText="1"/>
      <protection hidden="1"/>
    </xf>
    <xf numFmtId="0" fontId="11" fillId="9" borderId="0" xfId="0" applyFont="1" applyFill="1" applyAlignment="1" applyProtection="1">
      <alignment horizontal="left" wrapText="1"/>
      <protection hidden="1"/>
    </xf>
    <xf numFmtId="0" fontId="11" fillId="9" borderId="0" xfId="0" applyFont="1" applyFill="1" applyAlignment="1" applyProtection="1">
      <alignment horizontal="left" vertical="top"/>
      <protection hidden="1"/>
    </xf>
    <xf numFmtId="0" fontId="11" fillId="9" borderId="28" xfId="0" applyFont="1" applyFill="1" applyBorder="1" applyAlignment="1" applyProtection="1">
      <protection hidden="1"/>
    </xf>
    <xf numFmtId="0" fontId="11" fillId="9" borderId="17" xfId="0" applyFont="1" applyFill="1" applyBorder="1" applyAlignment="1" applyProtection="1">
      <protection hidden="1"/>
    </xf>
    <xf numFmtId="0" fontId="11" fillId="7" borderId="96" xfId="0" applyFont="1" applyFill="1" applyBorder="1" applyAlignment="1" applyProtection="1">
      <alignment horizontal="center" vertical="center"/>
      <protection hidden="1"/>
    </xf>
    <xf numFmtId="0" fontId="11" fillId="7" borderId="97" xfId="0" applyFont="1" applyFill="1" applyBorder="1" applyAlignment="1" applyProtection="1">
      <alignment horizontal="center" vertical="center"/>
      <protection hidden="1"/>
    </xf>
    <xf numFmtId="0" fontId="11" fillId="9" borderId="92" xfId="0" applyFont="1" applyFill="1" applyBorder="1" applyAlignment="1" applyProtection="1">
      <alignment horizontal="center" vertical="top"/>
      <protection hidden="1"/>
    </xf>
    <xf numFmtId="0" fontId="0" fillId="3" borderId="155" xfId="0" applyFill="1" applyBorder="1" applyProtection="1">
      <protection hidden="1"/>
    </xf>
    <xf numFmtId="0" fontId="0" fillId="9" borderId="98" xfId="0" applyFill="1" applyBorder="1" applyAlignment="1" applyProtection="1">
      <alignment horizontal="center"/>
      <protection hidden="1"/>
    </xf>
    <xf numFmtId="0" fontId="0" fillId="9" borderId="0" xfId="0" applyFill="1" applyAlignment="1" applyProtection="1">
      <alignment horizontal="center"/>
      <protection hidden="1"/>
    </xf>
    <xf numFmtId="0" fontId="14" fillId="9" borderId="92" xfId="0" applyFont="1" applyFill="1" applyBorder="1" applyAlignment="1" applyProtection="1">
      <alignment horizontal="center"/>
      <protection hidden="1"/>
    </xf>
    <xf numFmtId="0" fontId="12" fillId="9" borderId="95" xfId="0" applyFont="1" applyFill="1" applyBorder="1" applyAlignment="1" applyProtection="1">
      <alignment horizontal="center"/>
      <protection hidden="1"/>
    </xf>
    <xf numFmtId="0" fontId="14" fillId="9" borderId="92" xfId="0" applyFont="1" applyFill="1" applyBorder="1" applyAlignment="1" applyProtection="1">
      <alignment horizontal="center" vertical="top"/>
      <protection hidden="1"/>
    </xf>
    <xf numFmtId="0" fontId="29" fillId="9" borderId="0" xfId="0" applyFont="1" applyFill="1" applyAlignment="1" applyProtection="1">
      <alignment horizontal="center" vertical="center"/>
      <protection hidden="1"/>
    </xf>
    <xf numFmtId="0" fontId="29" fillId="7" borderId="0" xfId="0" applyFont="1" applyFill="1" applyAlignment="1" applyProtection="1">
      <alignment horizontal="center" vertical="center"/>
      <protection hidden="1"/>
    </xf>
    <xf numFmtId="0" fontId="14" fillId="9" borderId="0" xfId="0" applyFont="1" applyFill="1" applyAlignment="1" applyProtection="1">
      <alignment vertical="top"/>
      <protection hidden="1"/>
    </xf>
    <xf numFmtId="0" fontId="11" fillId="9" borderId="0" xfId="0" applyFont="1" applyFill="1" applyAlignment="1" applyProtection="1">
      <alignment horizontal="left" vertical="top" wrapText="1"/>
      <protection hidden="1"/>
    </xf>
    <xf numFmtId="0" fontId="51" fillId="3" borderId="0" xfId="0" applyFont="1" applyFill="1" applyAlignment="1" applyProtection="1">
      <alignment horizontal="center" vertical="center"/>
      <protection hidden="1"/>
    </xf>
    <xf numFmtId="0" fontId="0" fillId="9" borderId="0" xfId="0" applyFill="1" applyAlignment="1" applyProtection="1">
      <alignment wrapText="1"/>
      <protection hidden="1"/>
    </xf>
    <xf numFmtId="0" fontId="12" fillId="9" borderId="0" xfId="0" applyFont="1" applyFill="1" applyProtection="1">
      <protection hidden="1"/>
    </xf>
    <xf numFmtId="3" fontId="27" fillId="6" borderId="35" xfId="0" applyNumberFormat="1" applyFont="1" applyFill="1" applyBorder="1" applyAlignment="1" applyProtection="1">
      <alignment horizontal="right" indent="1"/>
      <protection hidden="1"/>
    </xf>
    <xf numFmtId="0" fontId="11" fillId="9" borderId="4" xfId="0" applyFont="1" applyFill="1" applyBorder="1" applyProtection="1">
      <protection hidden="1"/>
    </xf>
    <xf numFmtId="0" fontId="11" fillId="9" borderId="4" xfId="0" applyFont="1" applyFill="1" applyBorder="1" applyAlignment="1" applyProtection="1">
      <alignment horizontal="center"/>
      <protection hidden="1"/>
    </xf>
    <xf numFmtId="0" fontId="6" fillId="9" borderId="0" xfId="0" applyFont="1" applyFill="1" applyProtection="1">
      <protection hidden="1"/>
    </xf>
    <xf numFmtId="0" fontId="57" fillId="9" borderId="0" xfId="0" applyFont="1" applyFill="1" applyBorder="1" applyProtection="1">
      <protection hidden="1"/>
    </xf>
    <xf numFmtId="0" fontId="35" fillId="9" borderId="0" xfId="0" applyFont="1" applyFill="1" applyAlignment="1" applyProtection="1">
      <alignment horizontal="center"/>
      <protection hidden="1"/>
    </xf>
    <xf numFmtId="0" fontId="35" fillId="9" borderId="0" xfId="0" applyFont="1" applyFill="1" applyAlignment="1" applyProtection="1">
      <protection hidden="1"/>
    </xf>
    <xf numFmtId="0" fontId="35" fillId="9" borderId="0" xfId="0" applyFont="1" applyFill="1" applyProtection="1">
      <protection hidden="1"/>
    </xf>
    <xf numFmtId="0" fontId="0" fillId="7" borderId="39" xfId="0" applyFill="1" applyBorder="1" applyAlignment="1" applyProtection="1">
      <protection hidden="1"/>
    </xf>
    <xf numFmtId="0" fontId="11" fillId="9" borderId="0" xfId="0" applyFont="1" applyFill="1" applyAlignment="1" applyProtection="1">
      <alignment vertical="top" wrapText="1"/>
      <protection hidden="1"/>
    </xf>
    <xf numFmtId="0" fontId="11" fillId="9" borderId="0" xfId="0" applyFont="1" applyFill="1" applyAlignment="1" applyProtection="1">
      <alignment vertical="center"/>
      <protection hidden="1"/>
    </xf>
    <xf numFmtId="0" fontId="52" fillId="9" borderId="0" xfId="0" applyFont="1" applyFill="1" applyAlignment="1" applyProtection="1">
      <alignment wrapText="1"/>
      <protection hidden="1"/>
    </xf>
    <xf numFmtId="0" fontId="11" fillId="9" borderId="0" xfId="0" applyFont="1" applyFill="1" applyAlignment="1" applyProtection="1">
      <alignment wrapText="1"/>
      <protection hidden="1"/>
    </xf>
    <xf numFmtId="0" fontId="14" fillId="9" borderId="0" xfId="0" applyFont="1" applyFill="1" applyAlignment="1" applyProtection="1">
      <alignment vertical="center"/>
      <protection hidden="1"/>
    </xf>
    <xf numFmtId="3" fontId="14" fillId="9" borderId="0" xfId="0" applyNumberFormat="1" applyFont="1" applyFill="1" applyAlignment="1" applyProtection="1">
      <alignment vertical="center"/>
      <protection hidden="1"/>
    </xf>
    <xf numFmtId="0" fontId="12" fillId="9" borderId="0" xfId="0" applyFont="1" applyFill="1" applyAlignment="1" applyProtection="1">
      <protection hidden="1"/>
    </xf>
    <xf numFmtId="0" fontId="11" fillId="9" borderId="0" xfId="0" applyFont="1" applyFill="1" applyAlignment="1" applyProtection="1">
      <protection hidden="1"/>
    </xf>
    <xf numFmtId="0" fontId="59" fillId="9" borderId="0" xfId="0" applyFont="1" applyFill="1" applyAlignment="1" applyProtection="1">
      <alignment horizontal="right" vertical="center"/>
      <protection hidden="1"/>
    </xf>
    <xf numFmtId="3" fontId="59" fillId="9" borderId="0" xfId="0" applyNumberFormat="1" applyFont="1" applyFill="1" applyAlignment="1" applyProtection="1">
      <alignment horizontal="center" vertical="center"/>
      <protection hidden="1"/>
    </xf>
    <xf numFmtId="0" fontId="11" fillId="9" borderId="0" xfId="0" applyFont="1" applyFill="1" applyAlignment="1" applyProtection="1">
      <alignment horizontal="center" vertical="center"/>
      <protection hidden="1"/>
    </xf>
    <xf numFmtId="0" fontId="11" fillId="9" borderId="0" xfId="0" applyFont="1" applyFill="1" applyBorder="1" applyProtection="1">
      <protection hidden="1"/>
    </xf>
    <xf numFmtId="3" fontId="59" fillId="9" borderId="0" xfId="0" applyNumberFormat="1" applyFont="1" applyFill="1" applyAlignment="1" applyProtection="1">
      <alignment horizontal="center" vertical="top"/>
      <protection hidden="1"/>
    </xf>
    <xf numFmtId="0" fontId="11" fillId="9" borderId="0" xfId="0" applyFont="1" applyFill="1" applyBorder="1" applyAlignment="1" applyProtection="1">
      <alignment vertical="top" wrapText="1"/>
      <protection hidden="1"/>
    </xf>
    <xf numFmtId="0" fontId="0" fillId="3" borderId="152" xfId="0" applyFill="1" applyBorder="1" applyProtection="1">
      <protection hidden="1"/>
    </xf>
    <xf numFmtId="0" fontId="0" fillId="3" borderId="152" xfId="0" applyFill="1" applyBorder="1" applyAlignment="1" applyProtection="1">
      <alignment vertical="top" wrapText="1"/>
      <protection hidden="1"/>
    </xf>
    <xf numFmtId="0" fontId="0" fillId="3" borderId="153" xfId="0" applyFill="1" applyBorder="1" applyAlignment="1" applyProtection="1">
      <alignment vertical="top" wrapText="1"/>
      <protection hidden="1"/>
    </xf>
    <xf numFmtId="0" fontId="0" fillId="3" borderId="0" xfId="0" applyFill="1" applyBorder="1" applyProtection="1">
      <protection hidden="1"/>
    </xf>
    <xf numFmtId="0" fontId="0" fillId="3" borderId="89" xfId="0" applyFill="1" applyBorder="1" applyProtection="1">
      <protection hidden="1"/>
    </xf>
    <xf numFmtId="0" fontId="0" fillId="3" borderId="0" xfId="0" applyFill="1" applyBorder="1" applyAlignment="1" applyProtection="1">
      <alignment vertical="center" wrapText="1"/>
      <protection hidden="1"/>
    </xf>
    <xf numFmtId="0" fontId="0" fillId="3" borderId="89" xfId="0" applyFill="1" applyBorder="1" applyAlignment="1" applyProtection="1">
      <alignment vertical="center" wrapText="1"/>
      <protection hidden="1"/>
    </xf>
    <xf numFmtId="0" fontId="0" fillId="3" borderId="0" xfId="0" quotePrefix="1" applyFill="1" applyBorder="1" applyAlignment="1" applyProtection="1">
      <alignment vertical="top" wrapText="1"/>
      <protection hidden="1"/>
    </xf>
    <xf numFmtId="0" fontId="0" fillId="3" borderId="89" xfId="0" quotePrefix="1" applyFill="1" applyBorder="1" applyAlignment="1" applyProtection="1">
      <alignment vertical="top" wrapText="1"/>
      <protection hidden="1"/>
    </xf>
    <xf numFmtId="0" fontId="0" fillId="3" borderId="0" xfId="0" applyFill="1" applyBorder="1" applyAlignment="1" applyProtection="1">
      <alignment vertical="top" wrapText="1"/>
      <protection hidden="1"/>
    </xf>
    <xf numFmtId="0" fontId="0" fillId="3" borderId="89" xfId="0" applyFill="1" applyBorder="1" applyAlignment="1" applyProtection="1">
      <alignment vertical="top" wrapText="1"/>
      <protection hidden="1"/>
    </xf>
    <xf numFmtId="0" fontId="0" fillId="3" borderId="90" xfId="0" applyFill="1" applyBorder="1" applyProtection="1">
      <protection hidden="1"/>
    </xf>
    <xf numFmtId="0" fontId="0" fillId="3" borderId="91" xfId="0" applyFill="1" applyBorder="1" applyProtection="1">
      <protection hidden="1"/>
    </xf>
    <xf numFmtId="0" fontId="0" fillId="10" borderId="0" xfId="0" applyFill="1" applyProtection="1">
      <protection hidden="1"/>
    </xf>
    <xf numFmtId="0" fontId="27" fillId="10" borderId="0" xfId="0" applyFont="1" applyFill="1" applyProtection="1">
      <protection hidden="1"/>
    </xf>
    <xf numFmtId="0" fontId="0" fillId="10" borderId="0" xfId="0" applyFill="1" applyAlignment="1" applyProtection="1">
      <alignment vertical="center"/>
      <protection hidden="1"/>
    </xf>
    <xf numFmtId="0" fontId="2" fillId="3" borderId="9" xfId="0" applyFont="1" applyFill="1" applyBorder="1" applyAlignment="1" applyProtection="1">
      <alignment horizontal="right"/>
      <protection hidden="1"/>
    </xf>
    <xf numFmtId="0" fontId="33" fillId="3" borderId="10" xfId="0" applyFont="1" applyFill="1" applyBorder="1" applyAlignment="1" applyProtection="1">
      <alignment wrapText="1"/>
      <protection hidden="1"/>
    </xf>
    <xf numFmtId="0" fontId="27" fillId="10" borderId="0" xfId="0" applyFont="1" applyFill="1" applyAlignment="1" applyProtection="1">
      <alignment vertical="center"/>
      <protection hidden="1"/>
    </xf>
    <xf numFmtId="0" fontId="23" fillId="3" borderId="14" xfId="0" applyFont="1" applyFill="1" applyBorder="1" applyAlignment="1" applyProtection="1">
      <alignment horizontal="left" vertical="center" wrapText="1"/>
      <protection hidden="1"/>
    </xf>
    <xf numFmtId="0" fontId="33" fillId="3" borderId="14" xfId="0" applyFont="1" applyFill="1" applyBorder="1" applyAlignment="1" applyProtection="1">
      <alignment horizontal="left" wrapText="1"/>
      <protection hidden="1"/>
    </xf>
    <xf numFmtId="0" fontId="23" fillId="3" borderId="14" xfId="0" applyFont="1" applyFill="1" applyBorder="1" applyAlignment="1" applyProtection="1">
      <alignment vertical="center" wrapText="1"/>
      <protection hidden="1"/>
    </xf>
    <xf numFmtId="0" fontId="33" fillId="3" borderId="15" xfId="0" applyFont="1" applyFill="1" applyBorder="1" applyAlignment="1" applyProtection="1">
      <alignment wrapText="1"/>
      <protection hidden="1"/>
    </xf>
    <xf numFmtId="0" fontId="33" fillId="3" borderId="13" xfId="0" applyFont="1" applyFill="1" applyBorder="1" applyAlignment="1" applyProtection="1">
      <alignment horizontal="left" wrapText="1"/>
      <protection hidden="1"/>
    </xf>
    <xf numFmtId="0" fontId="27" fillId="10" borderId="0" xfId="0" applyFont="1" applyFill="1" applyAlignment="1" applyProtection="1">
      <alignment horizontal="right" vertical="center"/>
      <protection hidden="1"/>
    </xf>
    <xf numFmtId="0" fontId="0" fillId="10" borderId="0" xfId="0" applyFill="1" applyAlignment="1" applyProtection="1">
      <alignment horizontal="right"/>
      <protection hidden="1"/>
    </xf>
    <xf numFmtId="0" fontId="0" fillId="3" borderId="32" xfId="0" applyFill="1" applyBorder="1" applyAlignment="1" applyProtection="1">
      <alignment horizontal="center"/>
      <protection hidden="1"/>
    </xf>
    <xf numFmtId="0" fontId="27" fillId="10" borderId="0" xfId="0" applyFont="1" applyFill="1" applyAlignment="1" applyProtection="1">
      <protection hidden="1"/>
    </xf>
    <xf numFmtId="0" fontId="0" fillId="10" borderId="0" xfId="0" applyFill="1" applyAlignment="1" applyProtection="1">
      <protection hidden="1"/>
    </xf>
    <xf numFmtId="0" fontId="2" fillId="3" borderId="17" xfId="0" applyFont="1" applyFill="1" applyBorder="1" applyAlignment="1" applyProtection="1">
      <protection hidden="1"/>
    </xf>
    <xf numFmtId="0" fontId="2" fillId="0" borderId="31" xfId="0" applyFont="1" applyBorder="1" applyProtection="1">
      <protection hidden="1"/>
    </xf>
    <xf numFmtId="0" fontId="0" fillId="0" borderId="32" xfId="0" applyBorder="1" applyProtection="1">
      <protection hidden="1"/>
    </xf>
    <xf numFmtId="0" fontId="0" fillId="0" borderId="32" xfId="0" applyFill="1" applyBorder="1" applyAlignment="1" applyProtection="1">
      <alignment horizontal="center"/>
      <protection hidden="1"/>
    </xf>
    <xf numFmtId="164" fontId="2" fillId="0" borderId="17" xfId="0" applyNumberFormat="1" applyFont="1" applyBorder="1" applyProtection="1">
      <protection hidden="1"/>
    </xf>
    <xf numFmtId="0" fontId="1" fillId="10" borderId="0" xfId="0" applyFont="1" applyFill="1" applyProtection="1">
      <protection hidden="1"/>
    </xf>
    <xf numFmtId="0" fontId="2" fillId="7" borderId="0" xfId="0" applyFont="1" applyFill="1" applyAlignment="1" applyProtection="1">
      <alignment horizontal="center"/>
      <protection hidden="1"/>
    </xf>
    <xf numFmtId="0" fontId="27" fillId="10" borderId="159" xfId="0" applyFont="1" applyFill="1" applyBorder="1" applyProtection="1">
      <protection hidden="1"/>
    </xf>
    <xf numFmtId="0" fontId="0" fillId="10" borderId="159" xfId="0" applyFill="1" applyBorder="1" applyProtection="1">
      <protection hidden="1"/>
    </xf>
    <xf numFmtId="0" fontId="27" fillId="10" borderId="159" xfId="0" applyFont="1" applyFill="1" applyBorder="1" applyAlignment="1" applyProtection="1">
      <alignment horizontal="center"/>
      <protection hidden="1"/>
    </xf>
    <xf numFmtId="0" fontId="27" fillId="10" borderId="161" xfId="0" applyFont="1" applyFill="1" applyBorder="1" applyAlignment="1" applyProtection="1">
      <alignment horizontal="center"/>
      <protection hidden="1"/>
    </xf>
    <xf numFmtId="0" fontId="27" fillId="10" borderId="160" xfId="0" applyFont="1" applyFill="1" applyBorder="1" applyAlignment="1" applyProtection="1">
      <alignment horizontal="center"/>
      <protection hidden="1"/>
    </xf>
    <xf numFmtId="0" fontId="27" fillId="10" borderId="0" xfId="0" applyFont="1" applyFill="1" applyBorder="1" applyAlignment="1" applyProtection="1">
      <alignment vertical="top"/>
      <protection hidden="1"/>
    </xf>
    <xf numFmtId="0" fontId="0" fillId="10" borderId="0" xfId="0" applyFill="1" applyBorder="1" applyAlignment="1" applyProtection="1">
      <alignment vertical="top" wrapText="1"/>
      <protection hidden="1"/>
    </xf>
    <xf numFmtId="0" fontId="1" fillId="10" borderId="0" xfId="0" applyFont="1" applyFill="1" applyAlignment="1" applyProtection="1">
      <alignment horizontal="center"/>
      <protection hidden="1"/>
    </xf>
    <xf numFmtId="0" fontId="27" fillId="10" borderId="0" xfId="0" applyFont="1" applyFill="1" applyBorder="1" applyAlignment="1" applyProtection="1">
      <alignment vertical="top" wrapText="1"/>
      <protection hidden="1"/>
    </xf>
    <xf numFmtId="0" fontId="0" fillId="3" borderId="8" xfId="0" applyFill="1" applyBorder="1" applyAlignment="1" applyProtection="1">
      <alignment horizontal="center"/>
      <protection hidden="1"/>
    </xf>
    <xf numFmtId="0" fontId="0" fillId="3" borderId="9" xfId="0" applyFill="1" applyBorder="1" applyAlignment="1" applyProtection="1">
      <alignment horizontal="center"/>
      <protection hidden="1"/>
    </xf>
    <xf numFmtId="0" fontId="0" fillId="3" borderId="10" xfId="0" applyFill="1" applyBorder="1" applyAlignment="1" applyProtection="1">
      <alignment horizontal="center"/>
      <protection hidden="1"/>
    </xf>
    <xf numFmtId="0" fontId="0" fillId="3" borderId="11" xfId="0" applyFill="1" applyBorder="1" applyAlignment="1" applyProtection="1">
      <alignment horizontal="center"/>
      <protection hidden="1"/>
    </xf>
    <xf numFmtId="0" fontId="0" fillId="3" borderId="0" xfId="0" applyFill="1" applyBorder="1" applyAlignment="1" applyProtection="1">
      <alignment horizontal="center"/>
      <protection hidden="1"/>
    </xf>
    <xf numFmtId="0" fontId="0" fillId="3" borderId="12" xfId="0" applyFill="1" applyBorder="1" applyAlignment="1" applyProtection="1">
      <alignment horizontal="center"/>
      <protection hidden="1"/>
    </xf>
    <xf numFmtId="0" fontId="27" fillId="3" borderId="11" xfId="0" applyFont="1" applyFill="1" applyBorder="1" applyAlignment="1" applyProtection="1">
      <alignment horizontal="center"/>
      <protection hidden="1"/>
    </xf>
    <xf numFmtId="0" fontId="2" fillId="3" borderId="0" xfId="0" applyFont="1" applyFill="1" applyBorder="1" applyAlignment="1" applyProtection="1">
      <alignment horizontal="left" vertical="top" wrapText="1"/>
      <protection hidden="1"/>
    </xf>
    <xf numFmtId="0" fontId="0" fillId="3" borderId="67" xfId="0" applyFill="1" applyBorder="1" applyAlignment="1" applyProtection="1">
      <alignment horizontal="center"/>
      <protection hidden="1"/>
    </xf>
    <xf numFmtId="0" fontId="63" fillId="10" borderId="0" xfId="0" applyFont="1" applyFill="1" applyProtection="1">
      <protection hidden="1"/>
    </xf>
    <xf numFmtId="0" fontId="0" fillId="3" borderId="0" xfId="0" applyFill="1" applyProtection="1">
      <protection hidden="1"/>
    </xf>
    <xf numFmtId="0" fontId="2" fillId="3" borderId="63" xfId="0" applyFont="1" applyFill="1" applyBorder="1" applyAlignment="1" applyProtection="1">
      <alignment horizontal="left" indent="1"/>
      <protection hidden="1"/>
    </xf>
    <xf numFmtId="0" fontId="0" fillId="3" borderId="64" xfId="0" applyFill="1" applyBorder="1" applyAlignment="1" applyProtection="1">
      <alignment horizontal="left" indent="1"/>
      <protection hidden="1"/>
    </xf>
    <xf numFmtId="0" fontId="0" fillId="3" borderId="65" xfId="0" applyFill="1" applyBorder="1" applyAlignment="1" applyProtection="1">
      <alignment horizontal="left" indent="1"/>
      <protection hidden="1"/>
    </xf>
    <xf numFmtId="0" fontId="27" fillId="3" borderId="13" xfId="0" applyFont="1" applyFill="1" applyBorder="1" applyAlignment="1" applyProtection="1">
      <alignment horizontal="center"/>
      <protection hidden="1"/>
    </xf>
    <xf numFmtId="0" fontId="0" fillId="3" borderId="14" xfId="0" applyFill="1" applyBorder="1" applyAlignment="1" applyProtection="1">
      <alignment horizontal="center"/>
      <protection hidden="1"/>
    </xf>
    <xf numFmtId="0" fontId="0" fillId="3" borderId="15" xfId="0" applyFill="1" applyBorder="1" applyAlignment="1" applyProtection="1">
      <alignment horizontal="center"/>
      <protection hidden="1"/>
    </xf>
    <xf numFmtId="0" fontId="27" fillId="10" borderId="0" xfId="0" applyFont="1" applyFill="1" applyAlignment="1" applyProtection="1">
      <alignment vertical="top"/>
      <protection hidden="1"/>
    </xf>
    <xf numFmtId="168" fontId="2" fillId="0" borderId="52" xfId="0" applyNumberFormat="1" applyFont="1" applyBorder="1" applyAlignment="1" applyProtection="1">
      <alignment vertical="center"/>
      <protection hidden="1"/>
    </xf>
    <xf numFmtId="168" fontId="2" fillId="0" borderId="53" xfId="0" applyNumberFormat="1" applyFont="1" applyBorder="1" applyAlignment="1" applyProtection="1">
      <alignment vertical="center"/>
      <protection hidden="1"/>
    </xf>
    <xf numFmtId="3" fontId="2" fillId="0" borderId="55" xfId="0" applyNumberFormat="1" applyFont="1" applyBorder="1" applyAlignment="1" applyProtection="1">
      <protection hidden="1"/>
    </xf>
    <xf numFmtId="0" fontId="2" fillId="0" borderId="56" xfId="0" applyFont="1" applyBorder="1" applyAlignment="1" applyProtection="1">
      <alignment vertical="center"/>
      <protection hidden="1"/>
    </xf>
    <xf numFmtId="0" fontId="2" fillId="0" borderId="56" xfId="0" applyFont="1" applyBorder="1" applyAlignment="1" applyProtection="1">
      <protection hidden="1"/>
    </xf>
    <xf numFmtId="0" fontId="22" fillId="3" borderId="0" xfId="0" applyFont="1" applyFill="1" applyBorder="1" applyAlignment="1" applyProtection="1">
      <protection hidden="1"/>
    </xf>
    <xf numFmtId="0" fontId="0" fillId="3" borderId="12" xfId="0" applyFill="1" applyBorder="1" applyProtection="1">
      <protection hidden="1"/>
    </xf>
    <xf numFmtId="0" fontId="0" fillId="0" borderId="15" xfId="0" applyBorder="1" applyProtection="1">
      <protection hidden="1"/>
    </xf>
    <xf numFmtId="0" fontId="13" fillId="12" borderId="16" xfId="0" applyFont="1" applyFill="1" applyBorder="1" applyAlignment="1" applyProtection="1">
      <alignment horizontal="center"/>
      <protection hidden="1"/>
    </xf>
    <xf numFmtId="0" fontId="13" fillId="12" borderId="115" xfId="0" applyFont="1" applyFill="1" applyBorder="1" applyAlignment="1" applyProtection="1">
      <alignment horizontal="center"/>
      <protection hidden="1"/>
    </xf>
    <xf numFmtId="0" fontId="13" fillId="3" borderId="4" xfId="0" applyFont="1" applyFill="1" applyBorder="1" applyAlignment="1" applyProtection="1">
      <alignment horizontal="right" wrapText="1" indent="1"/>
      <protection hidden="1"/>
    </xf>
    <xf numFmtId="0" fontId="38" fillId="3" borderId="4" xfId="0" applyFont="1" applyFill="1" applyBorder="1" applyAlignment="1" applyProtection="1">
      <alignment horizontal="center"/>
      <protection hidden="1"/>
    </xf>
    <xf numFmtId="0" fontId="38" fillId="3" borderId="4" xfId="0" applyFont="1" applyFill="1" applyBorder="1" applyAlignment="1" applyProtection="1">
      <alignment horizontal="center" wrapText="1"/>
      <protection hidden="1"/>
    </xf>
    <xf numFmtId="3" fontId="38" fillId="3" borderId="4" xfId="0" applyNumberFormat="1" applyFont="1" applyFill="1" applyBorder="1" applyAlignment="1" applyProtection="1">
      <alignment horizontal="right" wrapText="1" indent="1"/>
      <protection hidden="1"/>
    </xf>
    <xf numFmtId="3" fontId="38" fillId="3" borderId="4" xfId="0" applyNumberFormat="1" applyFont="1" applyFill="1" applyBorder="1" applyAlignment="1" applyProtection="1">
      <alignment horizontal="center" wrapText="1"/>
      <protection hidden="1"/>
    </xf>
    <xf numFmtId="0" fontId="13" fillId="19" borderId="16" xfId="0" applyFont="1" applyFill="1" applyBorder="1" applyAlignment="1" applyProtection="1">
      <alignment horizontal="center"/>
      <protection hidden="1"/>
    </xf>
    <xf numFmtId="0" fontId="13" fillId="19" borderId="115" xfId="0" applyFont="1" applyFill="1" applyBorder="1" applyAlignment="1" applyProtection="1">
      <alignment horizontal="center"/>
      <protection hidden="1"/>
    </xf>
    <xf numFmtId="0" fontId="40" fillId="3" borderId="0" xfId="0" applyFont="1" applyFill="1" applyAlignment="1" applyProtection="1">
      <alignment horizontal="center"/>
      <protection hidden="1"/>
    </xf>
    <xf numFmtId="0" fontId="13" fillId="18" borderId="16" xfId="0" applyFont="1" applyFill="1" applyBorder="1" applyAlignment="1" applyProtection="1">
      <alignment horizontal="center"/>
      <protection hidden="1"/>
    </xf>
    <xf numFmtId="0" fontId="13" fillId="18" borderId="115" xfId="0" applyFont="1" applyFill="1" applyBorder="1" applyAlignment="1" applyProtection="1">
      <alignment horizontal="center"/>
      <protection hidden="1"/>
    </xf>
    <xf numFmtId="0" fontId="19" fillId="0" borderId="116" xfId="0" applyFont="1" applyBorder="1" applyAlignment="1" applyProtection="1">
      <alignment horizontal="center"/>
      <protection hidden="1"/>
    </xf>
    <xf numFmtId="0" fontId="19" fillId="0" borderId="117" xfId="0" applyFont="1" applyBorder="1" applyAlignment="1" applyProtection="1">
      <alignment horizontal="center"/>
      <protection hidden="1"/>
    </xf>
    <xf numFmtId="0" fontId="0" fillId="3" borderId="5" xfId="0" applyFont="1" applyFill="1" applyBorder="1" applyAlignment="1" applyProtection="1">
      <alignment horizontal="left" vertical="top" indent="3"/>
      <protection hidden="1"/>
    </xf>
    <xf numFmtId="0" fontId="0" fillId="3" borderId="0" xfId="0" applyFont="1" applyFill="1" applyBorder="1" applyAlignment="1" applyProtection="1">
      <alignment horizontal="left" vertical="top" indent="3"/>
      <protection hidden="1"/>
    </xf>
    <xf numFmtId="0" fontId="0" fillId="3" borderId="0" xfId="0" applyFont="1" applyFill="1" applyBorder="1" applyAlignment="1" applyProtection="1">
      <alignment horizontal="left" vertical="top" indent="2"/>
      <protection hidden="1"/>
    </xf>
    <xf numFmtId="0" fontId="13" fillId="3" borderId="0" xfId="0" applyFont="1" applyFill="1" applyBorder="1" applyAlignment="1" applyProtection="1">
      <alignment horizontal="center"/>
      <protection hidden="1"/>
    </xf>
    <xf numFmtId="0" fontId="2" fillId="3" borderId="8" xfId="0" applyFont="1" applyFill="1" applyBorder="1" applyAlignment="1" applyProtection="1">
      <alignment horizontal="left" vertical="top" indent="1"/>
      <protection hidden="1"/>
    </xf>
    <xf numFmtId="0" fontId="0" fillId="3" borderId="9" xfId="0" applyFont="1" applyFill="1" applyBorder="1" applyAlignment="1" applyProtection="1">
      <alignment horizontal="left" vertical="top" indent="3"/>
      <protection hidden="1"/>
    </xf>
    <xf numFmtId="0" fontId="13" fillId="3" borderId="10" xfId="0" applyFont="1" applyFill="1" applyBorder="1" applyAlignment="1" applyProtection="1">
      <alignment horizontal="left" indent="1"/>
      <protection hidden="1"/>
    </xf>
    <xf numFmtId="0" fontId="0" fillId="3" borderId="11" xfId="0" applyFont="1" applyFill="1" applyBorder="1" applyAlignment="1" applyProtection="1">
      <alignment horizontal="left" vertical="top" indent="2"/>
      <protection hidden="1"/>
    </xf>
    <xf numFmtId="0" fontId="0" fillId="3" borderId="0" xfId="0" applyFill="1" applyBorder="1" applyAlignment="1" applyProtection="1">
      <protection hidden="1"/>
    </xf>
    <xf numFmtId="0" fontId="0" fillId="3" borderId="0" xfId="0" applyFill="1" applyBorder="1" applyAlignment="1" applyProtection="1">
      <alignment wrapText="1"/>
      <protection hidden="1"/>
    </xf>
    <xf numFmtId="0" fontId="11" fillId="3" borderId="0" xfId="0" applyFont="1" applyFill="1" applyBorder="1" applyProtection="1">
      <protection hidden="1"/>
    </xf>
    <xf numFmtId="0" fontId="2" fillId="3" borderId="0" xfId="0" applyFont="1" applyFill="1" applyBorder="1" applyAlignment="1" applyProtection="1">
      <alignment horizontal="right" indent="1"/>
      <protection hidden="1"/>
    </xf>
    <xf numFmtId="0" fontId="2" fillId="3" borderId="4" xfId="0" applyFont="1" applyFill="1" applyBorder="1" applyAlignment="1" applyProtection="1">
      <alignment horizontal="center" wrapText="1"/>
      <protection hidden="1"/>
    </xf>
    <xf numFmtId="0" fontId="0" fillId="0" borderId="11" xfId="0" applyBorder="1" applyProtection="1">
      <protection hidden="1"/>
    </xf>
    <xf numFmtId="0" fontId="0" fillId="0" borderId="0" xfId="0" applyBorder="1" applyProtection="1">
      <protection hidden="1"/>
    </xf>
    <xf numFmtId="0" fontId="0" fillId="0" borderId="11" xfId="0" applyFill="1" applyBorder="1" applyProtection="1">
      <protection hidden="1"/>
    </xf>
    <xf numFmtId="0" fontId="27" fillId="10" borderId="0" xfId="0" applyFont="1" applyFill="1" applyAlignment="1" applyProtection="1">
      <alignment horizontal="center"/>
      <protection hidden="1"/>
    </xf>
    <xf numFmtId="0" fontId="0" fillId="0" borderId="9"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3" borderId="0" xfId="0" applyFill="1" applyAlignment="1" applyProtection="1">
      <protection hidden="1"/>
    </xf>
    <xf numFmtId="0" fontId="0" fillId="3" borderId="63" xfId="0" applyFont="1" applyFill="1" applyBorder="1" applyAlignment="1" applyProtection="1">
      <alignment horizontal="left" vertical="center" indent="1"/>
      <protection hidden="1"/>
    </xf>
    <xf numFmtId="0" fontId="0" fillId="3" borderId="64" xfId="0" applyFont="1" applyFill="1" applyBorder="1" applyAlignment="1" applyProtection="1">
      <alignment horizontal="left" vertical="center" indent="1"/>
      <protection hidden="1"/>
    </xf>
    <xf numFmtId="0" fontId="18" fillId="3" borderId="105" xfId="0" applyFont="1" applyFill="1" applyBorder="1" applyAlignment="1" applyProtection="1">
      <alignment horizontal="right"/>
      <protection hidden="1"/>
    </xf>
    <xf numFmtId="0" fontId="18" fillId="3" borderId="106" xfId="0" applyFont="1" applyFill="1" applyBorder="1" applyAlignment="1" applyProtection="1">
      <protection hidden="1"/>
    </xf>
    <xf numFmtId="0" fontId="18" fillId="3" borderId="107" xfId="0" applyFont="1" applyFill="1" applyBorder="1" applyAlignment="1" applyProtection="1">
      <protection hidden="1"/>
    </xf>
    <xf numFmtId="0" fontId="20" fillId="3" borderId="108" xfId="0" quotePrefix="1" applyFont="1" applyFill="1" applyBorder="1" applyAlignment="1" applyProtection="1">
      <alignment horizontal="right" vertical="top"/>
      <protection hidden="1"/>
    </xf>
    <xf numFmtId="0" fontId="20" fillId="3" borderId="110" xfId="0" quotePrefix="1" applyFont="1" applyFill="1" applyBorder="1" applyAlignment="1" applyProtection="1">
      <alignment horizontal="right" vertical="top"/>
      <protection hidden="1"/>
    </xf>
    <xf numFmtId="0" fontId="0" fillId="0" borderId="0" xfId="0" applyFill="1" applyProtection="1">
      <protection hidden="1"/>
    </xf>
    <xf numFmtId="0" fontId="27" fillId="3" borderId="3" xfId="0" applyFont="1" applyFill="1" applyBorder="1" applyProtection="1">
      <protection hidden="1"/>
    </xf>
    <xf numFmtId="0" fontId="20" fillId="3" borderId="66" xfId="0" applyFont="1" applyFill="1" applyBorder="1" applyProtection="1">
      <protection hidden="1"/>
    </xf>
    <xf numFmtId="0" fontId="20" fillId="3" borderId="0" xfId="0" applyFont="1" applyFill="1" applyBorder="1" applyProtection="1">
      <protection hidden="1"/>
    </xf>
    <xf numFmtId="0" fontId="20" fillId="3" borderId="67" xfId="0" applyFont="1" applyFill="1" applyBorder="1" applyProtection="1">
      <protection hidden="1"/>
    </xf>
    <xf numFmtId="0" fontId="0" fillId="0" borderId="0" xfId="0" applyProtection="1">
      <protection hidden="1"/>
    </xf>
    <xf numFmtId="164" fontId="0" fillId="9" borderId="0" xfId="0" applyNumberFormat="1" applyFill="1" applyProtection="1">
      <protection hidden="1"/>
    </xf>
    <xf numFmtId="0" fontId="0" fillId="3" borderId="9" xfId="0" applyFill="1" applyBorder="1" applyAlignment="1" applyProtection="1">
      <protection hidden="1"/>
    </xf>
    <xf numFmtId="0" fontId="0" fillId="3" borderId="10" xfId="0" applyFill="1" applyBorder="1" applyAlignment="1" applyProtection="1">
      <protection hidden="1"/>
    </xf>
    <xf numFmtId="0" fontId="2" fillId="3" borderId="0" xfId="0" applyFont="1" applyFill="1" applyBorder="1" applyAlignment="1" applyProtection="1">
      <alignment vertical="center"/>
      <protection hidden="1"/>
    </xf>
    <xf numFmtId="0" fontId="2" fillId="3" borderId="0" xfId="0" applyFont="1" applyFill="1" applyBorder="1" applyAlignment="1" applyProtection="1">
      <alignment horizontal="right" vertical="center"/>
      <protection hidden="1"/>
    </xf>
    <xf numFmtId="0" fontId="23" fillId="3" borderId="0" xfId="0" applyFont="1" applyFill="1" applyBorder="1" applyAlignment="1" applyProtection="1">
      <alignment vertical="center" wrapText="1"/>
      <protection hidden="1"/>
    </xf>
    <xf numFmtId="0" fontId="33" fillId="3" borderId="13" xfId="0" applyFont="1" applyFill="1" applyBorder="1" applyAlignment="1" applyProtection="1">
      <alignment horizontal="left" indent="1"/>
      <protection hidden="1"/>
    </xf>
    <xf numFmtId="0" fontId="33" fillId="3" borderId="14" xfId="0" applyFont="1" applyFill="1" applyBorder="1" applyAlignment="1" applyProtection="1">
      <alignment vertical="center"/>
      <protection hidden="1"/>
    </xf>
    <xf numFmtId="0" fontId="0" fillId="3" borderId="15" xfId="0" applyFill="1" applyBorder="1" applyAlignment="1" applyProtection="1">
      <alignment vertical="center"/>
      <protection hidden="1"/>
    </xf>
    <xf numFmtId="0" fontId="0" fillId="0" borderId="0" xfId="0" applyAlignment="1" applyProtection="1">
      <alignment vertical="center"/>
      <protection hidden="1"/>
    </xf>
    <xf numFmtId="0" fontId="25" fillId="0" borderId="0" xfId="0" applyFont="1" applyAlignment="1" applyProtection="1">
      <alignment vertical="center"/>
      <protection hidden="1"/>
    </xf>
    <xf numFmtId="164" fontId="2" fillId="0" borderId="8" xfId="0" applyNumberFormat="1" applyFont="1" applyBorder="1" applyProtection="1">
      <protection hidden="1"/>
    </xf>
    <xf numFmtId="0" fontId="2" fillId="0" borderId="0" xfId="0" applyFont="1" applyProtection="1">
      <protection hidden="1"/>
    </xf>
    <xf numFmtId="164" fontId="0" fillId="6" borderId="5" xfId="0" applyNumberFormat="1" applyFill="1" applyBorder="1" applyProtection="1">
      <protection hidden="1"/>
    </xf>
    <xf numFmtId="0" fontId="1" fillId="6" borderId="6" xfId="0" applyFont="1" applyFill="1" applyBorder="1" applyAlignment="1" applyProtection="1">
      <alignment horizontal="left" vertical="center"/>
      <protection hidden="1"/>
    </xf>
    <xf numFmtId="0" fontId="0" fillId="6" borderId="6" xfId="0" applyFill="1" applyBorder="1" applyAlignment="1" applyProtection="1">
      <alignment horizontal="left" vertical="center" wrapText="1"/>
      <protection hidden="1"/>
    </xf>
    <xf numFmtId="0" fontId="0" fillId="6" borderId="6" xfId="0" applyFill="1" applyBorder="1" applyAlignment="1" applyProtection="1">
      <alignment horizontal="left" vertical="top" wrapText="1"/>
      <protection hidden="1"/>
    </xf>
    <xf numFmtId="0" fontId="0" fillId="6" borderId="7" xfId="0" applyFill="1" applyBorder="1" applyAlignment="1" applyProtection="1">
      <protection hidden="1"/>
    </xf>
    <xf numFmtId="164" fontId="2" fillId="0" borderId="22" xfId="0" applyNumberFormat="1" applyFont="1" applyBorder="1" applyProtection="1">
      <protection hidden="1"/>
    </xf>
    <xf numFmtId="164" fontId="2" fillId="0" borderId="25" xfId="0" applyNumberFormat="1" applyFont="1" applyBorder="1" applyProtection="1">
      <protection hidden="1"/>
    </xf>
    <xf numFmtId="164" fontId="2" fillId="0" borderId="31" xfId="0" applyNumberFormat="1" applyFont="1" applyBorder="1" applyAlignment="1" applyProtection="1">
      <alignment vertical="top"/>
      <protection hidden="1"/>
    </xf>
    <xf numFmtId="164" fontId="0" fillId="6" borderId="11" xfId="0" applyNumberFormat="1" applyFill="1" applyBorder="1" applyProtection="1">
      <protection hidden="1"/>
    </xf>
    <xf numFmtId="0" fontId="1" fillId="6" borderId="0" xfId="0" applyFont="1" applyFill="1" applyBorder="1" applyAlignment="1" applyProtection="1">
      <alignment horizontal="left" vertical="center"/>
      <protection hidden="1"/>
    </xf>
    <xf numFmtId="0" fontId="0" fillId="6" borderId="0" xfId="0" applyFill="1" applyBorder="1" applyAlignment="1" applyProtection="1">
      <alignment horizontal="left" vertical="center" wrapText="1"/>
      <protection hidden="1"/>
    </xf>
    <xf numFmtId="0" fontId="0" fillId="6" borderId="0" xfId="0" applyFill="1" applyBorder="1" applyAlignment="1" applyProtection="1">
      <alignment horizontal="left" vertical="top" wrapText="1"/>
      <protection hidden="1"/>
    </xf>
    <xf numFmtId="0" fontId="0" fillId="6" borderId="12" xfId="0" applyFill="1" applyBorder="1" applyAlignment="1" applyProtection="1">
      <protection hidden="1"/>
    </xf>
    <xf numFmtId="164" fontId="2" fillId="0" borderId="31" xfId="0" applyNumberFormat="1" applyFont="1" applyBorder="1" applyProtection="1">
      <protection hidden="1"/>
    </xf>
    <xf numFmtId="164" fontId="2" fillId="3" borderId="25" xfId="0" applyNumberFormat="1" applyFont="1" applyFill="1" applyBorder="1" applyAlignment="1" applyProtection="1">
      <alignment vertical="top"/>
      <protection hidden="1"/>
    </xf>
    <xf numFmtId="164" fontId="0" fillId="3" borderId="25" xfId="0" applyNumberFormat="1" applyFill="1" applyBorder="1" applyAlignment="1" applyProtection="1">
      <alignment vertical="top"/>
      <protection hidden="1"/>
    </xf>
    <xf numFmtId="0" fontId="19" fillId="0" borderId="17" xfId="0" applyFont="1" applyBorder="1" applyAlignment="1" applyProtection="1">
      <alignment horizontal="center" vertical="center"/>
      <protection hidden="1"/>
    </xf>
    <xf numFmtId="0" fontId="12" fillId="9" borderId="12" xfId="0" applyFont="1" applyFill="1" applyBorder="1" applyProtection="1">
      <protection hidden="1"/>
    </xf>
    <xf numFmtId="0" fontId="13" fillId="0" borderId="17" xfId="0" applyFont="1" applyBorder="1" applyAlignment="1" applyProtection="1">
      <alignment horizontal="center" vertical="center"/>
      <protection hidden="1"/>
    </xf>
    <xf numFmtId="0" fontId="2" fillId="3" borderId="119" xfId="0" applyFont="1" applyFill="1" applyBorder="1" applyAlignment="1" applyProtection="1">
      <alignment horizontal="center"/>
      <protection hidden="1"/>
    </xf>
    <xf numFmtId="164" fontId="0" fillId="3" borderId="11" xfId="0" applyNumberFormat="1" applyFill="1" applyBorder="1" applyAlignment="1" applyProtection="1">
      <alignment horizontal="center"/>
      <protection hidden="1"/>
    </xf>
    <xf numFmtId="0" fontId="2" fillId="3" borderId="23" xfId="0" applyNumberFormat="1" applyFont="1" applyFill="1" applyBorder="1" applyAlignment="1" applyProtection="1">
      <alignment horizontal="left" vertical="top" wrapText="1"/>
      <protection hidden="1"/>
    </xf>
    <xf numFmtId="0" fontId="2" fillId="3" borderId="23" xfId="0" applyNumberFormat="1" applyFont="1" applyFill="1" applyBorder="1" applyAlignment="1" applyProtection="1">
      <alignment horizontal="center" vertical="center" wrapText="1"/>
      <protection hidden="1"/>
    </xf>
    <xf numFmtId="164" fontId="0" fillId="9" borderId="0" xfId="0" applyNumberFormat="1" applyFill="1" applyBorder="1" applyAlignment="1" applyProtection="1">
      <alignment horizontal="right"/>
      <protection hidden="1"/>
    </xf>
    <xf numFmtId="0" fontId="2" fillId="9" borderId="0" xfId="0" applyFont="1" applyFill="1" applyBorder="1" applyAlignment="1" applyProtection="1">
      <alignment vertical="center"/>
      <protection hidden="1"/>
    </xf>
    <xf numFmtId="0" fontId="14" fillId="9" borderId="0" xfId="0" applyFont="1" applyFill="1" applyBorder="1" applyAlignment="1" applyProtection="1">
      <alignment horizontal="left" vertical="top" wrapText="1"/>
      <protection hidden="1"/>
    </xf>
    <xf numFmtId="0" fontId="2" fillId="0" borderId="32" xfId="0" applyFont="1" applyBorder="1" applyProtection="1">
      <protection hidden="1"/>
    </xf>
    <xf numFmtId="0" fontId="0" fillId="0" borderId="33" xfId="0" applyBorder="1" applyProtection="1">
      <protection hidden="1"/>
    </xf>
    <xf numFmtId="0" fontId="0" fillId="0" borderId="25" xfId="0" applyBorder="1" applyAlignment="1" applyProtection="1">
      <alignment horizontal="right" vertical="center" wrapText="1"/>
      <protection hidden="1"/>
    </xf>
    <xf numFmtId="0" fontId="0" fillId="0" borderId="75" xfId="0" applyBorder="1" applyProtection="1">
      <protection hidden="1"/>
    </xf>
    <xf numFmtId="0" fontId="0" fillId="0" borderId="75" xfId="0" applyBorder="1" applyAlignment="1" applyProtection="1">
      <alignment horizontal="left"/>
      <protection hidden="1"/>
    </xf>
    <xf numFmtId="0" fontId="0" fillId="0" borderId="75" xfId="0" applyBorder="1" applyAlignment="1" applyProtection="1">
      <alignment horizontal="center"/>
      <protection hidden="1"/>
    </xf>
    <xf numFmtId="0" fontId="2" fillId="0" borderId="32" xfId="0" applyFont="1" applyBorder="1" applyAlignment="1" applyProtection="1">
      <protection hidden="1"/>
    </xf>
    <xf numFmtId="0" fontId="0" fillId="0" borderId="9" xfId="0" applyBorder="1" applyProtection="1">
      <protection hidden="1"/>
    </xf>
    <xf numFmtId="0" fontId="0" fillId="0" borderId="32" xfId="0" applyBorder="1" applyAlignment="1" applyProtection="1">
      <alignment wrapText="1"/>
      <protection hidden="1"/>
    </xf>
    <xf numFmtId="0" fontId="2" fillId="0" borderId="27" xfId="0" applyFont="1" applyBorder="1" applyAlignment="1" applyProtection="1">
      <alignment vertical="center"/>
      <protection hidden="1"/>
    </xf>
    <xf numFmtId="0" fontId="2" fillId="3" borderId="9" xfId="0" applyFont="1" applyFill="1" applyBorder="1" applyAlignment="1" applyProtection="1">
      <protection hidden="1"/>
    </xf>
    <xf numFmtId="0" fontId="2" fillId="3" borderId="10" xfId="0" applyFont="1" applyFill="1" applyBorder="1" applyAlignment="1" applyProtection="1">
      <protection hidden="1"/>
    </xf>
    <xf numFmtId="0" fontId="43" fillId="9" borderId="0" xfId="0" applyFont="1" applyFill="1" applyBorder="1" applyAlignment="1" applyProtection="1">
      <alignment horizontal="center"/>
      <protection hidden="1"/>
    </xf>
    <xf numFmtId="167" fontId="18" fillId="9" borderId="0" xfId="0" applyNumberFormat="1" applyFont="1" applyFill="1" applyAlignment="1" applyProtection="1">
      <alignment horizontal="center"/>
      <protection hidden="1"/>
    </xf>
    <xf numFmtId="0" fontId="44" fillId="9" borderId="0" xfId="0" applyFont="1" applyFill="1" applyAlignment="1" applyProtection="1">
      <alignment horizontal="center"/>
      <protection hidden="1"/>
    </xf>
    <xf numFmtId="0" fontId="2" fillId="9" borderId="0" xfId="0" applyFont="1" applyFill="1" applyBorder="1" applyProtection="1">
      <protection hidden="1"/>
    </xf>
    <xf numFmtId="0" fontId="2" fillId="9" borderId="12" xfId="0" applyFont="1" applyFill="1" applyBorder="1" applyProtection="1">
      <protection hidden="1"/>
    </xf>
    <xf numFmtId="0" fontId="18" fillId="0" borderId="129" xfId="0" applyFont="1" applyBorder="1" applyAlignment="1" applyProtection="1">
      <alignment horizontal="center" vertical="center" wrapText="1"/>
      <protection hidden="1"/>
    </xf>
    <xf numFmtId="0" fontId="18" fillId="0" borderId="126" xfId="0" applyFont="1" applyBorder="1" applyAlignment="1" applyProtection="1">
      <alignment horizontal="center" wrapText="1"/>
      <protection hidden="1"/>
    </xf>
    <xf numFmtId="0" fontId="18" fillId="3" borderId="127" xfId="0" applyFont="1" applyFill="1" applyBorder="1" applyAlignment="1" applyProtection="1">
      <alignment horizontal="center" vertical="center" wrapText="1"/>
      <protection hidden="1"/>
    </xf>
    <xf numFmtId="0" fontId="2" fillId="9" borderId="4" xfId="0" applyFont="1" applyFill="1" applyBorder="1" applyAlignment="1" applyProtection="1">
      <alignment wrapText="1"/>
      <protection hidden="1"/>
    </xf>
    <xf numFmtId="0" fontId="46" fillId="12" borderId="4" xfId="0" applyFont="1" applyFill="1" applyBorder="1" applyAlignment="1" applyProtection="1">
      <alignment horizontal="center" vertical="center" wrapText="1"/>
      <protection hidden="1"/>
    </xf>
    <xf numFmtId="0" fontId="46" fillId="12" borderId="4" xfId="0" applyFont="1" applyFill="1" applyBorder="1" applyAlignment="1" applyProtection="1">
      <alignment horizontal="center" wrapText="1"/>
      <protection hidden="1"/>
    </xf>
    <xf numFmtId="0" fontId="18" fillId="9" borderId="4" xfId="0" applyFont="1" applyFill="1" applyBorder="1" applyAlignment="1" applyProtection="1">
      <alignment wrapText="1"/>
      <protection hidden="1"/>
    </xf>
    <xf numFmtId="0" fontId="18" fillId="9" borderId="4" xfId="0" applyFont="1" applyFill="1" applyBorder="1" applyAlignment="1" applyProtection="1">
      <alignment horizontal="center" wrapText="1"/>
      <protection hidden="1"/>
    </xf>
    <xf numFmtId="0" fontId="18" fillId="9" borderId="0" xfId="0" applyFont="1" applyFill="1" applyBorder="1" applyAlignment="1" applyProtection="1">
      <alignment horizontal="center" wrapText="1"/>
      <protection hidden="1"/>
    </xf>
    <xf numFmtId="0" fontId="66" fillId="9" borderId="156" xfId="0" applyFont="1" applyFill="1" applyBorder="1" applyAlignment="1" applyProtection="1">
      <alignment horizontal="center"/>
      <protection hidden="1"/>
    </xf>
    <xf numFmtId="1" fontId="0" fillId="0" borderId="25" xfId="0" applyNumberFormat="1" applyBorder="1" applyAlignment="1" applyProtection="1">
      <alignment horizontal="right" indent="1"/>
      <protection hidden="1"/>
    </xf>
    <xf numFmtId="0" fontId="0" fillId="0" borderId="126" xfId="0" applyBorder="1" applyAlignment="1" applyProtection="1">
      <alignment horizontal="center"/>
      <protection hidden="1"/>
    </xf>
    <xf numFmtId="3" fontId="0" fillId="0" borderId="130" xfId="0" applyNumberFormat="1" applyBorder="1" applyAlignment="1" applyProtection="1">
      <alignment horizontal="right" indent="1"/>
      <protection hidden="1"/>
    </xf>
    <xf numFmtId="3" fontId="0" fillId="0" borderId="157" xfId="0" applyNumberFormat="1" applyBorder="1" applyAlignment="1" applyProtection="1">
      <alignment horizontal="center"/>
      <protection hidden="1"/>
    </xf>
    <xf numFmtId="3" fontId="0" fillId="7" borderId="147" xfId="0" applyNumberFormat="1" applyFill="1" applyBorder="1" applyAlignment="1" applyProtection="1">
      <alignment horizontal="right" indent="1"/>
      <protection hidden="1"/>
    </xf>
    <xf numFmtId="0" fontId="0" fillId="9" borderId="0" xfId="0" applyFont="1" applyFill="1" applyProtection="1">
      <protection hidden="1"/>
    </xf>
    <xf numFmtId="0" fontId="6" fillId="9" borderId="4" xfId="0" applyFont="1" applyFill="1" applyBorder="1" applyAlignment="1" applyProtection="1">
      <protection hidden="1"/>
    </xf>
    <xf numFmtId="3" fontId="20" fillId="12" borderId="4" xfId="0" applyNumberFormat="1" applyFont="1" applyFill="1" applyBorder="1" applyAlignment="1" applyProtection="1">
      <alignment horizontal="right" indent="1"/>
      <protection hidden="1"/>
    </xf>
    <xf numFmtId="3" fontId="20" fillId="12" borderId="4" xfId="0" applyNumberFormat="1" applyFont="1" applyFill="1" applyBorder="1" applyAlignment="1" applyProtection="1">
      <alignment horizontal="center"/>
      <protection hidden="1"/>
    </xf>
    <xf numFmtId="3" fontId="6" fillId="9" borderId="4" xfId="0" applyNumberFormat="1" applyFont="1" applyFill="1" applyBorder="1" applyAlignment="1" applyProtection="1">
      <alignment horizontal="right" indent="1"/>
      <protection hidden="1"/>
    </xf>
    <xf numFmtId="3" fontId="6" fillId="9" borderId="4" xfId="0" applyNumberFormat="1" applyFont="1" applyFill="1" applyBorder="1" applyAlignment="1" applyProtection="1">
      <alignment horizontal="center"/>
      <protection hidden="1"/>
    </xf>
    <xf numFmtId="0" fontId="20" fillId="9" borderId="0" xfId="0" applyFont="1" applyFill="1" applyBorder="1" applyAlignment="1" applyProtection="1">
      <alignment horizontal="center"/>
      <protection hidden="1"/>
    </xf>
    <xf numFmtId="3" fontId="0" fillId="7" borderId="150" xfId="0" applyNumberFormat="1" applyFill="1" applyBorder="1" applyAlignment="1" applyProtection="1">
      <alignment horizontal="right" indent="1"/>
      <protection hidden="1"/>
    </xf>
    <xf numFmtId="0" fontId="47" fillId="9" borderId="12" xfId="0" applyFont="1" applyFill="1" applyBorder="1" applyProtection="1">
      <protection hidden="1"/>
    </xf>
    <xf numFmtId="0" fontId="47" fillId="9" borderId="0" xfId="0" applyFont="1" applyFill="1" applyProtection="1">
      <protection hidden="1"/>
    </xf>
    <xf numFmtId="3" fontId="0" fillId="0" borderId="163" xfId="0" applyNumberFormat="1" applyBorder="1" applyAlignment="1" applyProtection="1">
      <alignment horizontal="right" indent="1"/>
      <protection hidden="1"/>
    </xf>
    <xf numFmtId="3" fontId="0" fillId="0" borderId="162" xfId="0" applyNumberFormat="1" applyBorder="1" applyAlignment="1" applyProtection="1">
      <alignment horizontal="center"/>
      <protection hidden="1"/>
    </xf>
    <xf numFmtId="3" fontId="0" fillId="0" borderId="164" xfId="0" applyNumberFormat="1" applyBorder="1" applyAlignment="1" applyProtection="1">
      <alignment horizontal="center"/>
      <protection hidden="1"/>
    </xf>
    <xf numFmtId="0" fontId="66" fillId="9" borderId="0" xfId="0" applyFont="1" applyFill="1" applyAlignment="1" applyProtection="1">
      <alignment horizontal="center" wrapText="1"/>
      <protection hidden="1"/>
    </xf>
    <xf numFmtId="164" fontId="60" fillId="0" borderId="11" xfId="0" applyNumberFormat="1" applyFont="1" applyBorder="1" applyProtection="1">
      <protection hidden="1"/>
    </xf>
    <xf numFmtId="0" fontId="60" fillId="3" borderId="0" xfId="0" applyFont="1" applyFill="1" applyBorder="1" applyProtection="1">
      <protection hidden="1"/>
    </xf>
    <xf numFmtId="0" fontId="60" fillId="0" borderId="0" xfId="0" applyFont="1" applyProtection="1">
      <protection hidden="1"/>
    </xf>
    <xf numFmtId="3" fontId="60" fillId="3" borderId="0" xfId="0" applyNumberFormat="1" applyFont="1" applyFill="1" applyBorder="1" applyProtection="1">
      <protection hidden="1"/>
    </xf>
    <xf numFmtId="3" fontId="60" fillId="0" borderId="128" xfId="0" applyNumberFormat="1" applyFont="1" applyFill="1" applyBorder="1" applyAlignment="1" applyProtection="1">
      <alignment horizontal="right" indent="1"/>
      <protection hidden="1"/>
    </xf>
    <xf numFmtId="174" fontId="54" fillId="0" borderId="164" xfId="0" applyNumberFormat="1" applyFont="1" applyBorder="1" applyAlignment="1" applyProtection="1">
      <alignment horizontal="center"/>
      <protection hidden="1"/>
    </xf>
    <xf numFmtId="0" fontId="60" fillId="3" borderId="12" xfId="0" applyFont="1" applyFill="1" applyBorder="1" applyProtection="1">
      <protection hidden="1"/>
    </xf>
    <xf numFmtId="0" fontId="18" fillId="9" borderId="11" xfId="0" applyFont="1" applyFill="1" applyBorder="1" applyAlignment="1" applyProtection="1">
      <alignment horizontal="center" vertical="center"/>
      <protection hidden="1"/>
    </xf>
    <xf numFmtId="0" fontId="6" fillId="0" borderId="0" xfId="0" applyFont="1" applyProtection="1">
      <protection hidden="1"/>
    </xf>
    <xf numFmtId="0" fontId="0" fillId="0" borderId="125" xfId="0" applyBorder="1" applyProtection="1">
      <protection hidden="1"/>
    </xf>
    <xf numFmtId="0" fontId="2" fillId="0" borderId="17" xfId="0" applyFont="1" applyBorder="1" applyAlignment="1" applyProtection="1">
      <alignment vertical="top"/>
      <protection hidden="1"/>
    </xf>
    <xf numFmtId="0" fontId="18" fillId="0" borderId="17" xfId="0" applyFont="1" applyBorder="1" applyAlignment="1" applyProtection="1">
      <alignment horizontal="center" vertical="center" wrapText="1"/>
      <protection hidden="1"/>
    </xf>
    <xf numFmtId="0" fontId="45" fillId="0" borderId="17" xfId="0" applyFont="1" applyBorder="1" applyAlignment="1" applyProtection="1">
      <alignment horizontal="center" vertical="center" wrapText="1"/>
      <protection hidden="1"/>
    </xf>
    <xf numFmtId="0" fontId="45" fillId="0" borderId="17" xfId="0" applyFont="1" applyBorder="1" applyAlignment="1" applyProtection="1">
      <alignment horizontal="center" wrapText="1"/>
      <protection hidden="1"/>
    </xf>
    <xf numFmtId="3" fontId="13" fillId="3" borderId="125" xfId="0" applyNumberFormat="1" applyFont="1" applyFill="1" applyBorder="1" applyAlignment="1" applyProtection="1">
      <alignment vertical="center" wrapText="1"/>
      <protection hidden="1"/>
    </xf>
    <xf numFmtId="0" fontId="13" fillId="14" borderId="17" xfId="0" applyFont="1" applyFill="1" applyBorder="1" applyAlignment="1" applyProtection="1">
      <alignment horizontal="center"/>
      <protection hidden="1"/>
    </xf>
    <xf numFmtId="0" fontId="0" fillId="0" borderId="17" xfId="0" applyBorder="1" applyAlignment="1" applyProtection="1">
      <alignment horizontal="center"/>
      <protection hidden="1"/>
    </xf>
    <xf numFmtId="0" fontId="13" fillId="0" borderId="17" xfId="0" applyFont="1" applyBorder="1" applyAlignment="1" applyProtection="1">
      <alignment horizontal="center"/>
      <protection hidden="1"/>
    </xf>
    <xf numFmtId="0" fontId="0" fillId="8" borderId="17" xfId="0" applyFill="1" applyBorder="1" applyAlignment="1" applyProtection="1">
      <alignment horizontal="center"/>
      <protection hidden="1"/>
    </xf>
    <xf numFmtId="0" fontId="13" fillId="16" borderId="17" xfId="0" applyFont="1" applyFill="1" applyBorder="1" applyAlignment="1" applyProtection="1">
      <alignment horizontal="center"/>
      <protection hidden="1"/>
    </xf>
    <xf numFmtId="0" fontId="2" fillId="17" borderId="17" xfId="0" applyFont="1" applyFill="1" applyBorder="1" applyAlignment="1" applyProtection="1">
      <alignment horizontal="center"/>
      <protection hidden="1"/>
    </xf>
    <xf numFmtId="0" fontId="2" fillId="15" borderId="17" xfId="0" applyFont="1" applyFill="1" applyBorder="1" applyAlignment="1" applyProtection="1">
      <alignment horizontal="center"/>
      <protection hidden="1"/>
    </xf>
    <xf numFmtId="0" fontId="0" fillId="8" borderId="17" xfId="0" applyFont="1" applyFill="1" applyBorder="1" applyAlignment="1" applyProtection="1">
      <alignment horizontal="center"/>
      <protection hidden="1"/>
    </xf>
    <xf numFmtId="164" fontId="0" fillId="0" borderId="11" xfId="0" applyNumberFormat="1" applyBorder="1" applyProtection="1">
      <protection hidden="1"/>
    </xf>
    <xf numFmtId="0" fontId="11" fillId="3" borderId="12" xfId="0" applyFont="1" applyFill="1" applyBorder="1" applyProtection="1">
      <protection hidden="1"/>
    </xf>
    <xf numFmtId="167" fontId="13" fillId="0" borderId="0" xfId="0" applyNumberFormat="1" applyFont="1" applyBorder="1" applyProtection="1">
      <protection hidden="1"/>
    </xf>
    <xf numFmtId="0" fontId="2" fillId="0" borderId="76" xfId="0" applyFont="1" applyBorder="1" applyAlignment="1" applyProtection="1">
      <alignment vertical="center" wrapText="1"/>
      <protection hidden="1"/>
    </xf>
    <xf numFmtId="165" fontId="1" fillId="3" borderId="10" xfId="0" applyNumberFormat="1" applyFont="1" applyFill="1" applyBorder="1" applyAlignment="1" applyProtection="1">
      <alignment vertical="center"/>
      <protection hidden="1"/>
    </xf>
    <xf numFmtId="165" fontId="1" fillId="3" borderId="12" xfId="0" applyNumberFormat="1" applyFont="1" applyFill="1" applyBorder="1" applyAlignment="1" applyProtection="1">
      <alignment vertical="center"/>
      <protection hidden="1"/>
    </xf>
    <xf numFmtId="0" fontId="13" fillId="15" borderId="41" xfId="0" applyFont="1" applyFill="1" applyBorder="1" applyAlignment="1" applyProtection="1">
      <alignment horizontal="center" vertical="center"/>
      <protection hidden="1"/>
    </xf>
    <xf numFmtId="0" fontId="0" fillId="9" borderId="167" xfId="0" applyFill="1" applyBorder="1" applyProtection="1">
      <protection hidden="1"/>
    </xf>
    <xf numFmtId="0" fontId="0" fillId="9" borderId="0" xfId="0" applyFill="1" applyBorder="1" applyProtection="1">
      <protection hidden="1"/>
    </xf>
    <xf numFmtId="0" fontId="13" fillId="0" borderId="41" xfId="0" applyFont="1" applyFill="1" applyBorder="1" applyAlignment="1" applyProtection="1">
      <alignment horizontal="center" vertical="center"/>
      <protection hidden="1"/>
    </xf>
    <xf numFmtId="0" fontId="0" fillId="0" borderId="41" xfId="0" applyBorder="1" applyAlignment="1" applyProtection="1">
      <alignment horizontal="center" wrapText="1"/>
      <protection hidden="1"/>
    </xf>
    <xf numFmtId="164" fontId="0" fillId="9" borderId="167" xfId="0" applyNumberFormat="1" applyFill="1" applyBorder="1" applyAlignment="1" applyProtection="1">
      <alignment wrapText="1"/>
      <protection hidden="1"/>
    </xf>
    <xf numFmtId="0" fontId="0" fillId="9" borderId="66" xfId="0" applyFill="1" applyBorder="1" applyProtection="1">
      <protection hidden="1"/>
    </xf>
    <xf numFmtId="0" fontId="11" fillId="3" borderId="12" xfId="0" applyFont="1" applyFill="1" applyBorder="1" applyAlignment="1" applyProtection="1">
      <alignment horizontal="center"/>
      <protection hidden="1"/>
    </xf>
    <xf numFmtId="164" fontId="0" fillId="9" borderId="167" xfId="0" applyNumberFormat="1" applyFont="1" applyFill="1" applyBorder="1" applyAlignment="1" applyProtection="1">
      <alignment wrapText="1"/>
      <protection hidden="1"/>
    </xf>
    <xf numFmtId="0" fontId="6" fillId="0" borderId="101" xfId="0" applyFont="1" applyBorder="1" applyAlignment="1" applyProtection="1">
      <alignment horizontal="center" vertical="center" wrapText="1"/>
      <protection hidden="1"/>
    </xf>
    <xf numFmtId="0" fontId="13" fillId="15" borderId="101" xfId="0" applyFont="1" applyFill="1" applyBorder="1" applyAlignment="1" applyProtection="1">
      <alignment horizontal="center" vertical="center"/>
      <protection hidden="1"/>
    </xf>
    <xf numFmtId="0" fontId="11" fillId="3" borderId="15" xfId="0" applyFont="1" applyFill="1" applyBorder="1" applyAlignment="1" applyProtection="1">
      <alignment horizontal="center" vertical="center"/>
      <protection hidden="1"/>
    </xf>
    <xf numFmtId="0" fontId="19" fillId="0" borderId="17" xfId="0" applyFont="1" applyFill="1" applyBorder="1" applyAlignment="1" applyProtection="1">
      <alignment horizontal="center" vertical="center"/>
      <protection hidden="1"/>
    </xf>
    <xf numFmtId="0" fontId="13" fillId="0" borderId="18" xfId="0" applyFont="1" applyBorder="1" applyProtection="1">
      <protection hidden="1"/>
    </xf>
    <xf numFmtId="165" fontId="19" fillId="0" borderId="17" xfId="0" applyNumberFormat="1" applyFont="1" applyBorder="1" applyAlignment="1" applyProtection="1">
      <alignment vertical="center"/>
      <protection hidden="1"/>
    </xf>
    <xf numFmtId="0" fontId="54" fillId="0" borderId="18" xfId="0" applyFont="1" applyBorder="1" applyAlignment="1" applyProtection="1">
      <alignment horizontal="center" vertical="center" wrapText="1"/>
      <protection hidden="1"/>
    </xf>
    <xf numFmtId="0" fontId="0" fillId="9" borderId="167" xfId="0" applyFill="1" applyBorder="1" applyAlignment="1" applyProtection="1">
      <alignment vertical="top"/>
      <protection hidden="1"/>
    </xf>
    <xf numFmtId="2" fontId="2" fillId="0" borderId="11" xfId="0" applyNumberFormat="1" applyFont="1" applyBorder="1" applyAlignment="1" applyProtection="1">
      <alignment horizontal="right" vertical="top"/>
      <protection hidden="1"/>
    </xf>
    <xf numFmtId="0" fontId="2" fillId="3" borderId="17" xfId="0" applyNumberFormat="1" applyFont="1" applyFill="1" applyBorder="1" applyAlignment="1" applyProtection="1">
      <alignment horizontal="left" vertical="top" wrapText="1"/>
      <protection hidden="1"/>
    </xf>
    <xf numFmtId="0" fontId="13" fillId="3" borderId="17" xfId="0" applyFont="1" applyFill="1" applyBorder="1" applyAlignment="1" applyProtection="1">
      <alignment horizontal="center"/>
      <protection hidden="1"/>
    </xf>
    <xf numFmtId="0" fontId="2" fillId="3" borderId="17" xfId="0" applyFont="1" applyFill="1" applyBorder="1" applyAlignment="1" applyProtection="1">
      <alignment vertical="center" wrapText="1"/>
      <protection hidden="1"/>
    </xf>
    <xf numFmtId="164" fontId="0" fillId="0" borderId="0" xfId="0" applyNumberFormat="1" applyProtection="1">
      <protection hidden="1"/>
    </xf>
    <xf numFmtId="0" fontId="0" fillId="4" borderId="24" xfId="0" applyFill="1" applyBorder="1" applyAlignment="1" applyProtection="1">
      <alignment horizontal="center"/>
      <protection locked="0" hidden="1"/>
    </xf>
    <xf numFmtId="0" fontId="0" fillId="4" borderId="18" xfId="0" applyFill="1" applyBorder="1" applyAlignment="1" applyProtection="1">
      <alignment horizontal="center"/>
      <protection locked="0" hidden="1"/>
    </xf>
    <xf numFmtId="0" fontId="0" fillId="4" borderId="33" xfId="0" applyFill="1" applyBorder="1" applyAlignment="1" applyProtection="1">
      <alignment horizontal="center"/>
      <protection locked="0" hidden="1"/>
    </xf>
    <xf numFmtId="166" fontId="0" fillId="0" borderId="17" xfId="0" applyNumberFormat="1" applyFill="1" applyBorder="1" applyProtection="1">
      <protection locked="0" hidden="1"/>
    </xf>
    <xf numFmtId="164" fontId="0" fillId="0" borderId="17" xfId="0" applyNumberFormat="1" applyFill="1" applyBorder="1" applyProtection="1">
      <protection locked="0" hidden="1"/>
    </xf>
    <xf numFmtId="0" fontId="2" fillId="4" borderId="33" xfId="0" applyFont="1" applyFill="1" applyBorder="1" applyAlignment="1" applyProtection="1">
      <alignment horizontal="center"/>
      <protection locked="0" hidden="1"/>
    </xf>
    <xf numFmtId="0" fontId="0" fillId="4" borderId="129" xfId="0" applyFill="1" applyBorder="1" applyAlignment="1" applyProtection="1">
      <alignment horizontal="center"/>
      <protection locked="0" hidden="1"/>
    </xf>
    <xf numFmtId="0" fontId="13" fillId="4" borderId="17" xfId="0" applyFont="1" applyFill="1" applyBorder="1" applyAlignment="1" applyProtection="1">
      <alignment horizontal="center"/>
      <protection locked="0" hidden="1"/>
    </xf>
    <xf numFmtId="164" fontId="27" fillId="3" borderId="11" xfId="0" applyNumberFormat="1" applyFont="1" applyFill="1" applyBorder="1" applyProtection="1">
      <protection hidden="1"/>
    </xf>
    <xf numFmtId="173" fontId="20" fillId="4" borderId="41" xfId="0" applyNumberFormat="1" applyFont="1" applyFill="1" applyBorder="1" applyAlignment="1" applyProtection="1">
      <alignment horizontal="center" vertical="center"/>
      <protection locked="0" hidden="1"/>
    </xf>
    <xf numFmtId="0" fontId="19" fillId="0" borderId="17" xfId="0" applyFont="1" applyBorder="1" applyAlignment="1" applyProtection="1">
      <alignment horizontal="center" vertical="center" wrapText="1"/>
      <protection hidden="1"/>
    </xf>
    <xf numFmtId="173" fontId="0" fillId="3" borderId="9" xfId="0" applyNumberFormat="1" applyFont="1" applyFill="1" applyBorder="1" applyAlignment="1" applyProtection="1">
      <alignment horizontal="left" wrapText="1"/>
      <protection hidden="1"/>
    </xf>
    <xf numFmtId="173" fontId="0" fillId="3" borderId="9" xfId="0" applyNumberFormat="1" applyFont="1" applyFill="1" applyBorder="1" applyAlignment="1" applyProtection="1">
      <alignment wrapText="1"/>
      <protection hidden="1"/>
    </xf>
    <xf numFmtId="0" fontId="33" fillId="3" borderId="9" xfId="0" applyFont="1" applyFill="1" applyBorder="1" applyAlignment="1" applyProtection="1">
      <alignment wrapText="1"/>
      <protection hidden="1"/>
    </xf>
    <xf numFmtId="0" fontId="0" fillId="0" borderId="9" xfId="0" applyBorder="1" applyAlignment="1" applyProtection="1">
      <alignment vertical="center"/>
    </xf>
    <xf numFmtId="0" fontId="0" fillId="0" borderId="0" xfId="0" applyAlignment="1">
      <alignment vertical="top"/>
    </xf>
    <xf numFmtId="0" fontId="0" fillId="0" borderId="0" xfId="0" applyAlignment="1">
      <alignment horizontal="left" vertical="top"/>
    </xf>
    <xf numFmtId="0" fontId="0" fillId="0" borderId="0" xfId="0" applyAlignment="1">
      <alignment horizontal="center" vertical="top"/>
    </xf>
    <xf numFmtId="0" fontId="24" fillId="5" borderId="0" xfId="0" applyFont="1" applyFill="1" applyAlignment="1">
      <alignment vertical="top"/>
    </xf>
    <xf numFmtId="0" fontId="69" fillId="5" borderId="0" xfId="0" applyFont="1" applyFill="1" applyAlignment="1">
      <alignment horizontal="left" vertical="top"/>
    </xf>
    <xf numFmtId="0" fontId="69" fillId="5" borderId="0" xfId="0" applyFont="1" applyFill="1" applyAlignment="1">
      <alignment horizontal="center" vertical="top"/>
    </xf>
    <xf numFmtId="0" fontId="24" fillId="5" borderId="0" xfId="0" applyFont="1" applyFill="1" applyAlignment="1">
      <alignment horizontal="center" vertical="top"/>
    </xf>
    <xf numFmtId="0" fontId="2" fillId="0" borderId="0" xfId="0" applyFont="1" applyAlignment="1">
      <alignment vertical="top"/>
    </xf>
    <xf numFmtId="0" fontId="2" fillId="0" borderId="0" xfId="0" applyFont="1" applyAlignment="1">
      <alignment horizontal="center" vertical="top"/>
    </xf>
    <xf numFmtId="0" fontId="2" fillId="0" borderId="0" xfId="0" applyFont="1"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2" fillId="0" borderId="0" xfId="0" applyFont="1" applyAlignment="1">
      <alignment vertical="center"/>
    </xf>
    <xf numFmtId="0" fontId="2" fillId="0" borderId="0" xfId="0" applyFont="1" applyAlignment="1">
      <alignment horizontal="left" vertical="center"/>
    </xf>
    <xf numFmtId="0" fontId="73" fillId="18" borderId="0" xfId="0" applyFont="1" applyFill="1" applyAlignment="1">
      <alignment horizontal="right" vertical="top"/>
    </xf>
    <xf numFmtId="0" fontId="22" fillId="3" borderId="0" xfId="0" applyFont="1" applyFill="1" applyAlignment="1">
      <alignment horizontal="left"/>
    </xf>
    <xf numFmtId="0" fontId="0" fillId="3" borderId="0" xfId="0" applyFill="1" applyAlignment="1">
      <alignment vertical="top"/>
    </xf>
    <xf numFmtId="0" fontId="0" fillId="3" borderId="0" xfId="0" applyFill="1" applyAlignment="1">
      <alignment horizontal="center" vertical="top"/>
    </xf>
    <xf numFmtId="0" fontId="20" fillId="3" borderId="0" xfId="0" applyFont="1" applyFill="1"/>
    <xf numFmtId="0" fontId="20" fillId="3" borderId="0" xfId="0" applyFont="1" applyFill="1" applyAlignment="1">
      <alignment vertical="center"/>
    </xf>
    <xf numFmtId="0" fontId="0" fillId="18" borderId="0" xfId="0" applyFill="1" applyAlignment="1">
      <alignment vertical="top"/>
    </xf>
    <xf numFmtId="0" fontId="6" fillId="18" borderId="0" xfId="0" applyFont="1" applyFill="1" applyAlignment="1">
      <alignment vertical="top" wrapText="1"/>
    </xf>
    <xf numFmtId="0" fontId="18" fillId="3" borderId="11" xfId="0" quotePrefix="1" applyFont="1" applyFill="1" applyBorder="1" applyAlignment="1">
      <alignment horizontal="right" vertical="center" wrapText="1"/>
    </xf>
    <xf numFmtId="0" fontId="0" fillId="3" borderId="12" xfId="0" applyFill="1" applyBorder="1" applyAlignment="1">
      <alignment vertical="top"/>
    </xf>
    <xf numFmtId="0" fontId="18" fillId="3" borderId="11" xfId="0" quotePrefix="1" applyFont="1" applyFill="1" applyBorder="1" applyAlignment="1">
      <alignment horizontal="right" vertical="center"/>
    </xf>
    <xf numFmtId="0" fontId="0" fillId="3" borderId="15" xfId="0" applyFill="1" applyBorder="1" applyAlignment="1">
      <alignment vertical="top"/>
    </xf>
    <xf numFmtId="0" fontId="0" fillId="3" borderId="0" xfId="0" applyFill="1" applyAlignment="1">
      <alignment horizontal="center" vertical="top" wrapText="1"/>
    </xf>
    <xf numFmtId="0" fontId="2" fillId="3" borderId="8" xfId="0" applyFont="1" applyFill="1" applyBorder="1" applyAlignment="1">
      <alignment horizontal="left" vertical="top"/>
    </xf>
    <xf numFmtId="0" fontId="0" fillId="3" borderId="9" xfId="0" applyFill="1" applyBorder="1" applyAlignment="1">
      <alignment horizontal="center" vertical="top" wrapText="1"/>
    </xf>
    <xf numFmtId="0" fontId="0" fillId="3" borderId="10" xfId="0" applyFill="1" applyBorder="1" applyAlignment="1">
      <alignment vertical="top"/>
    </xf>
    <xf numFmtId="0" fontId="20" fillId="3" borderId="5" xfId="0" applyFont="1" applyFill="1" applyBorder="1" applyAlignment="1">
      <alignment horizontal="left" vertical="top" indent="1"/>
    </xf>
    <xf numFmtId="0" fontId="0" fillId="3" borderId="6" xfId="0" applyFill="1" applyBorder="1" applyAlignment="1">
      <alignment horizontal="center" vertical="top" wrapText="1"/>
    </xf>
    <xf numFmtId="0" fontId="0" fillId="3" borderId="7" xfId="0" applyFill="1" applyBorder="1" applyAlignment="1">
      <alignment horizontal="center" vertical="top" wrapText="1"/>
    </xf>
    <xf numFmtId="0" fontId="20" fillId="4" borderId="4" xfId="0" applyFont="1" applyFill="1" applyBorder="1" applyAlignment="1" applyProtection="1">
      <alignment horizontal="center" vertical="top" wrapText="1"/>
      <protection locked="0"/>
    </xf>
    <xf numFmtId="0" fontId="0" fillId="3" borderId="97" xfId="0" applyFill="1" applyBorder="1" applyAlignment="1">
      <alignment vertical="top"/>
    </xf>
    <xf numFmtId="0" fontId="18" fillId="0" borderId="13" xfId="0" applyFont="1" applyBorder="1" applyAlignment="1">
      <alignment horizontal="left" vertical="center" indent="1"/>
    </xf>
    <xf numFmtId="0" fontId="18" fillId="0" borderId="14" xfId="0" applyFont="1" applyBorder="1" applyAlignment="1">
      <alignment horizontal="left" vertical="center" indent="1"/>
    </xf>
    <xf numFmtId="0" fontId="20" fillId="3" borderId="14" xfId="0" applyFont="1" applyFill="1" applyBorder="1" applyAlignment="1">
      <alignment horizontal="left" vertical="top"/>
    </xf>
    <xf numFmtId="0" fontId="0" fillId="3" borderId="14" xfId="0" applyFill="1" applyBorder="1" applyAlignment="1">
      <alignment horizontal="center" vertical="top" wrapText="1"/>
    </xf>
    <xf numFmtId="0" fontId="0" fillId="0" borderId="14" xfId="0" applyBorder="1" applyAlignment="1">
      <alignment horizontal="center" vertical="top" wrapText="1"/>
    </xf>
    <xf numFmtId="0" fontId="74" fillId="18" borderId="0" xfId="0" applyFont="1" applyFill="1" applyAlignment="1">
      <alignment vertical="top"/>
    </xf>
    <xf numFmtId="0" fontId="18" fillId="0" borderId="16" xfId="0" applyFont="1" applyBorder="1" applyAlignment="1">
      <alignment horizontal="left" vertical="top"/>
    </xf>
    <xf numFmtId="0" fontId="18" fillId="0" borderId="16" xfId="0" applyFont="1" applyBorder="1" applyAlignment="1">
      <alignment horizontal="center" vertical="top" wrapText="1"/>
    </xf>
    <xf numFmtId="0" fontId="18" fillId="18" borderId="0" xfId="0" applyFont="1" applyFill="1" applyAlignment="1">
      <alignment vertical="top"/>
    </xf>
    <xf numFmtId="0" fontId="73" fillId="18" borderId="0" xfId="0" applyFont="1" applyFill="1" applyAlignment="1">
      <alignment vertical="top"/>
    </xf>
    <xf numFmtId="0" fontId="20" fillId="0" borderId="16" xfId="0" applyFont="1" applyBorder="1" applyAlignment="1">
      <alignment horizontal="center" vertical="top"/>
    </xf>
    <xf numFmtId="0" fontId="33" fillId="18" borderId="0" xfId="0" applyFont="1" applyFill="1" applyAlignment="1">
      <alignment vertical="top"/>
    </xf>
    <xf numFmtId="0" fontId="2" fillId="3" borderId="0" xfId="0" applyFont="1" applyFill="1" applyAlignment="1">
      <alignment horizontal="left" vertical="top"/>
    </xf>
    <xf numFmtId="0" fontId="0" fillId="3" borderId="0" xfId="0" applyFill="1" applyAlignment="1">
      <alignment horizontal="left" vertical="top"/>
    </xf>
    <xf numFmtId="0" fontId="0" fillId="3" borderId="0" xfId="0" applyFill="1" applyAlignment="1">
      <alignment horizontal="left" vertical="top" wrapText="1"/>
    </xf>
    <xf numFmtId="175" fontId="13" fillId="0" borderId="96" xfId="0" applyNumberFormat="1" applyFont="1" applyBorder="1" applyAlignment="1">
      <alignment horizontal="center" vertical="top"/>
    </xf>
    <xf numFmtId="176" fontId="11" fillId="3" borderId="0" xfId="0" applyNumberFormat="1" applyFont="1" applyFill="1" applyAlignment="1">
      <alignment vertical="top" wrapText="1"/>
    </xf>
    <xf numFmtId="177" fontId="0" fillId="18" borderId="0" xfId="0" applyNumberFormat="1" applyFill="1" applyAlignment="1">
      <alignment vertical="top"/>
    </xf>
    <xf numFmtId="175" fontId="0" fillId="18" borderId="0" xfId="0" applyNumberFormat="1" applyFill="1" applyAlignment="1">
      <alignment vertical="top"/>
    </xf>
    <xf numFmtId="0" fontId="27" fillId="3" borderId="0" xfId="0" applyFont="1" applyFill="1" applyAlignment="1">
      <alignment horizontal="left" vertical="top" indent="1"/>
    </xf>
    <xf numFmtId="0" fontId="10" fillId="23" borderId="171" xfId="0" applyFont="1" applyFill="1" applyBorder="1" applyAlignment="1">
      <alignment vertical="top" wrapText="1"/>
    </xf>
    <xf numFmtId="0" fontId="48" fillId="3" borderId="0" xfId="0" applyFont="1" applyFill="1" applyAlignment="1">
      <alignment horizontal="left" vertical="top" wrapText="1"/>
    </xf>
    <xf numFmtId="0" fontId="75" fillId="3" borderId="0" xfId="0" applyFont="1" applyFill="1" applyAlignment="1">
      <alignment horizontal="center" vertical="top"/>
    </xf>
    <xf numFmtId="176" fontId="19" fillId="18" borderId="0" xfId="0" applyNumberFormat="1" applyFont="1" applyFill="1" applyAlignment="1">
      <alignment vertical="center" wrapText="1"/>
    </xf>
    <xf numFmtId="0" fontId="0" fillId="18" borderId="0" xfId="0" applyFill="1" applyAlignment="1">
      <alignment horizontal="left" vertical="top"/>
    </xf>
    <xf numFmtId="0" fontId="75" fillId="0" borderId="176" xfId="0" applyFont="1" applyBorder="1" applyAlignment="1">
      <alignment horizontal="center" vertical="center"/>
    </xf>
    <xf numFmtId="0" fontId="75" fillId="0" borderId="175" xfId="0" applyFont="1" applyBorder="1" applyAlignment="1">
      <alignment horizontal="center" vertical="center"/>
    </xf>
    <xf numFmtId="0" fontId="75" fillId="0" borderId="177" xfId="0" applyFont="1" applyBorder="1" applyAlignment="1">
      <alignment horizontal="center" vertical="center"/>
    </xf>
    <xf numFmtId="0" fontId="75" fillId="3" borderId="0" xfId="0" applyFont="1" applyFill="1" applyAlignment="1">
      <alignment horizontal="center" vertical="center"/>
    </xf>
    <xf numFmtId="0" fontId="0" fillId="18" borderId="0" xfId="0" applyFill="1" applyAlignment="1">
      <alignment vertical="top" wrapText="1"/>
    </xf>
    <xf numFmtId="0" fontId="75" fillId="0" borderId="175" xfId="0" applyFont="1" applyBorder="1" applyAlignment="1">
      <alignment horizontal="center" vertical="center" wrapText="1"/>
    </xf>
    <xf numFmtId="0" fontId="76" fillId="23" borderId="178" xfId="0" applyFont="1" applyFill="1" applyBorder="1" applyAlignment="1">
      <alignment horizontal="center" vertical="center" wrapText="1"/>
    </xf>
    <xf numFmtId="178" fontId="76" fillId="23" borderId="178" xfId="0" applyNumberFormat="1" applyFont="1" applyFill="1" applyBorder="1" applyAlignment="1">
      <alignment horizontal="center" vertical="center" wrapText="1"/>
    </xf>
    <xf numFmtId="0" fontId="76" fillId="23" borderId="179" xfId="0" applyFont="1" applyFill="1" applyBorder="1" applyAlignment="1">
      <alignment horizontal="center" vertical="center" wrapText="1"/>
    </xf>
    <xf numFmtId="0" fontId="77" fillId="24" borderId="0" xfId="0" applyFont="1" applyFill="1" applyAlignment="1">
      <alignment horizontal="center" vertical="center" wrapText="1"/>
    </xf>
    <xf numFmtId="0" fontId="77" fillId="24" borderId="0" xfId="0" applyFont="1" applyFill="1" applyAlignment="1">
      <alignment horizontal="center" vertical="center"/>
    </xf>
    <xf numFmtId="0" fontId="77" fillId="24" borderId="179" xfId="0" applyFont="1" applyFill="1" applyBorder="1" applyAlignment="1">
      <alignment horizontal="center" vertical="center"/>
    </xf>
    <xf numFmtId="0" fontId="77" fillId="3" borderId="0" xfId="0" applyFont="1" applyFill="1" applyAlignment="1">
      <alignment horizontal="center" vertical="center"/>
    </xf>
    <xf numFmtId="0" fontId="77" fillId="24" borderId="178" xfId="0" applyFont="1" applyFill="1" applyBorder="1" applyAlignment="1">
      <alignment horizontal="center" vertical="center" wrapText="1"/>
    </xf>
    <xf numFmtId="0" fontId="77" fillId="24" borderId="179" xfId="0" applyFont="1" applyFill="1" applyBorder="1" applyAlignment="1">
      <alignment horizontal="center" vertical="center" wrapText="1"/>
    </xf>
    <xf numFmtId="0" fontId="48" fillId="3" borderId="180" xfId="0" applyFont="1" applyFill="1" applyBorder="1" applyAlignment="1">
      <alignment horizontal="center" vertical="center" wrapText="1"/>
    </xf>
    <xf numFmtId="0" fontId="48" fillId="3" borderId="0" xfId="0" applyFont="1" applyFill="1" applyAlignment="1">
      <alignment horizontal="center" vertical="center"/>
    </xf>
    <xf numFmtId="0" fontId="48" fillId="3" borderId="180" xfId="0" applyFont="1" applyFill="1" applyBorder="1" applyAlignment="1">
      <alignment horizontal="center" vertical="center"/>
    </xf>
    <xf numFmtId="0" fontId="48" fillId="3" borderId="0" xfId="0" applyFont="1" applyFill="1" applyAlignment="1">
      <alignment horizontal="center" vertical="center" wrapText="1"/>
    </xf>
    <xf numFmtId="0" fontId="75" fillId="0" borderId="182" xfId="0" applyFont="1" applyBorder="1" applyAlignment="1">
      <alignment horizontal="center" vertical="center" wrapText="1"/>
    </xf>
    <xf numFmtId="0" fontId="48" fillId="3" borderId="178" xfId="0" applyFont="1" applyFill="1" applyBorder="1" applyAlignment="1">
      <alignment horizontal="center" vertical="center" wrapText="1"/>
    </xf>
    <xf numFmtId="0" fontId="48" fillId="3" borderId="179" xfId="0" applyFont="1" applyFill="1" applyBorder="1" applyAlignment="1">
      <alignment horizontal="center" vertical="center" wrapText="1"/>
    </xf>
    <xf numFmtId="0" fontId="6" fillId="3" borderId="0" xfId="0" applyFont="1" applyFill="1" applyAlignment="1">
      <alignment horizontal="left" vertical="top"/>
    </xf>
    <xf numFmtId="0" fontId="20" fillId="3" borderId="0" xfId="0" applyFont="1" applyFill="1" applyAlignment="1">
      <alignment vertical="top" wrapText="1"/>
    </xf>
    <xf numFmtId="0" fontId="20" fillId="3" borderId="0" xfId="0" applyFont="1" applyFill="1" applyAlignment="1">
      <alignment vertical="top"/>
    </xf>
    <xf numFmtId="0" fontId="0" fillId="18" borderId="0" xfId="0" applyFill="1" applyAlignment="1">
      <alignment horizontal="center" vertical="top"/>
    </xf>
    <xf numFmtId="0" fontId="2" fillId="3" borderId="9" xfId="0" applyFont="1" applyFill="1" applyBorder="1" applyAlignment="1" applyProtection="1">
      <alignment wrapText="1"/>
      <protection hidden="1"/>
    </xf>
    <xf numFmtId="0" fontId="0" fillId="3" borderId="9" xfId="0" applyFill="1" applyBorder="1" applyProtection="1">
      <protection hidden="1"/>
    </xf>
    <xf numFmtId="0" fontId="0" fillId="3" borderId="10" xfId="0" applyFill="1" applyBorder="1" applyProtection="1">
      <protection hidden="1"/>
    </xf>
    <xf numFmtId="0" fontId="33" fillId="3" borderId="13" xfId="0" applyFont="1" applyFill="1" applyBorder="1" applyProtection="1">
      <protection hidden="1"/>
    </xf>
    <xf numFmtId="0" fontId="33" fillId="3" borderId="14" xfId="0" applyFont="1" applyFill="1" applyBorder="1" applyProtection="1">
      <protection hidden="1"/>
    </xf>
    <xf numFmtId="0" fontId="0" fillId="9" borderId="0" xfId="0" applyFill="1"/>
    <xf numFmtId="0" fontId="0" fillId="9" borderId="0" xfId="0" applyFill="1" applyAlignment="1">
      <alignment vertical="center"/>
    </xf>
    <xf numFmtId="0" fontId="13" fillId="3" borderId="66" xfId="0" applyFont="1" applyFill="1" applyBorder="1" applyAlignment="1">
      <alignment vertical="center" wrapText="1"/>
    </xf>
    <xf numFmtId="0" fontId="13" fillId="3" borderId="67" xfId="0" applyFont="1" applyFill="1" applyBorder="1" applyAlignment="1">
      <alignment vertical="center" wrapText="1"/>
    </xf>
    <xf numFmtId="0" fontId="13" fillId="3" borderId="66" xfId="0" applyFont="1" applyFill="1" applyBorder="1" applyAlignment="1">
      <alignment vertical="top" wrapText="1"/>
    </xf>
    <xf numFmtId="0" fontId="13" fillId="3" borderId="67" xfId="0" applyFont="1" applyFill="1" applyBorder="1" applyAlignment="1">
      <alignment vertical="top" wrapText="1"/>
    </xf>
    <xf numFmtId="0" fontId="13" fillId="3" borderId="112" xfId="0" applyFont="1" applyFill="1" applyBorder="1" applyAlignment="1">
      <alignment vertical="top" wrapText="1"/>
    </xf>
    <xf numFmtId="0" fontId="24" fillId="9" borderId="0" xfId="0" applyFont="1" applyFill="1" applyAlignment="1">
      <alignment horizontal="left" vertical="center"/>
    </xf>
    <xf numFmtId="0" fontId="13" fillId="9" borderId="0" xfId="0" applyFont="1" applyFill="1" applyAlignment="1">
      <alignment vertical="top"/>
    </xf>
    <xf numFmtId="0" fontId="0" fillId="0" borderId="66" xfId="0" applyBorder="1" applyAlignment="1">
      <alignment horizontal="center" vertical="top"/>
    </xf>
    <xf numFmtId="0" fontId="0" fillId="0" borderId="67" xfId="0" applyBorder="1"/>
    <xf numFmtId="0" fontId="2" fillId="3" borderId="0" xfId="0" applyFont="1" applyFill="1"/>
    <xf numFmtId="0" fontId="0" fillId="3" borderId="0" xfId="0" applyFill="1" applyAlignment="1">
      <alignment horizontal="left"/>
    </xf>
    <xf numFmtId="0" fontId="22" fillId="3" borderId="0" xfId="0" applyFont="1" applyFill="1" applyAlignment="1">
      <alignment horizontal="left" vertical="center"/>
    </xf>
    <xf numFmtId="0" fontId="33" fillId="3" borderId="0" xfId="0" applyFont="1" applyFill="1" applyAlignment="1">
      <alignment vertical="top"/>
    </xf>
    <xf numFmtId="0" fontId="41" fillId="3" borderId="0" xfId="0" applyFont="1" applyFill="1" applyAlignment="1">
      <alignment horizontal="left" vertical="center"/>
    </xf>
    <xf numFmtId="0" fontId="20" fillId="3" borderId="0" xfId="0" quotePrefix="1" applyFont="1" applyFill="1" applyAlignment="1">
      <alignment vertical="center"/>
    </xf>
    <xf numFmtId="0" fontId="0" fillId="3" borderId="4" xfId="0" applyFill="1" applyBorder="1" applyAlignment="1" applyProtection="1">
      <alignment horizontal="center" vertical="center"/>
      <protection hidden="1"/>
    </xf>
    <xf numFmtId="0" fontId="0" fillId="9" borderId="0" xfId="0" applyFill="1" applyBorder="1" applyAlignment="1" applyProtection="1">
      <alignment horizontal="center" vertical="center"/>
      <protection hidden="1"/>
    </xf>
    <xf numFmtId="164" fontId="0" fillId="9" borderId="0" xfId="0" applyNumberFormat="1" applyFill="1" applyBorder="1" applyAlignment="1" applyProtection="1">
      <alignment horizontal="left"/>
      <protection hidden="1"/>
    </xf>
    <xf numFmtId="0" fontId="0" fillId="3" borderId="11" xfId="0" quotePrefix="1" applyFill="1" applyBorder="1" applyAlignment="1" applyProtection="1">
      <alignment horizontal="right" vertical="top"/>
      <protection hidden="1"/>
    </xf>
    <xf numFmtId="0" fontId="0" fillId="3" borderId="11" xfId="0" applyFill="1" applyBorder="1" applyAlignment="1" applyProtection="1">
      <alignment horizontal="right" vertical="top"/>
      <protection hidden="1"/>
    </xf>
    <xf numFmtId="0" fontId="0" fillId="3" borderId="13" xfId="0" applyFill="1" applyBorder="1" applyProtection="1">
      <protection hidden="1"/>
    </xf>
    <xf numFmtId="173" fontId="20" fillId="4" borderId="4" xfId="0" applyNumberFormat="1" applyFont="1" applyFill="1" applyBorder="1" applyAlignment="1" applyProtection="1">
      <alignment horizontal="center" vertical="center"/>
      <protection locked="0" hidden="1"/>
    </xf>
    <xf numFmtId="0" fontId="0" fillId="0" borderId="66" xfId="0" applyBorder="1" applyAlignment="1">
      <alignment horizontal="center" vertical="center"/>
    </xf>
    <xf numFmtId="164" fontId="0" fillId="3" borderId="14" xfId="0" applyNumberFormat="1" applyFill="1" applyBorder="1" applyAlignment="1" applyProtection="1">
      <alignment vertical="top" wrapText="1"/>
      <protection hidden="1"/>
    </xf>
    <xf numFmtId="164" fontId="0" fillId="3" borderId="15" xfId="0" applyNumberFormat="1" applyFill="1" applyBorder="1" applyAlignment="1" applyProtection="1">
      <alignment vertical="top" wrapText="1"/>
      <protection hidden="1"/>
    </xf>
    <xf numFmtId="0" fontId="0" fillId="25" borderId="8" xfId="0" applyFill="1" applyBorder="1" applyProtection="1">
      <protection hidden="1"/>
    </xf>
    <xf numFmtId="164" fontId="0" fillId="25" borderId="9" xfId="0" applyNumberFormat="1" applyFill="1" applyBorder="1" applyAlignment="1" applyProtection="1">
      <alignment vertical="top" wrapText="1"/>
      <protection hidden="1"/>
    </xf>
    <xf numFmtId="164" fontId="0" fillId="25" borderId="10" xfId="0" applyNumberFormat="1" applyFill="1" applyBorder="1" applyAlignment="1" applyProtection="1">
      <alignment vertical="top" wrapText="1"/>
      <protection hidden="1"/>
    </xf>
    <xf numFmtId="164" fontId="24" fillId="25" borderId="9" xfId="0" applyNumberFormat="1" applyFont="1" applyFill="1" applyBorder="1" applyAlignment="1" applyProtection="1">
      <alignment vertical="center" wrapText="1"/>
      <protection hidden="1"/>
    </xf>
    <xf numFmtId="0" fontId="19" fillId="4" borderId="4" xfId="0" applyFont="1" applyFill="1" applyBorder="1" applyAlignment="1" applyProtection="1">
      <alignment horizontal="center" vertical="center" wrapText="1"/>
      <protection locked="0"/>
    </xf>
    <xf numFmtId="0" fontId="0" fillId="9" borderId="0" xfId="0" quotePrefix="1" applyFill="1" applyProtection="1">
      <protection hidden="1"/>
    </xf>
    <xf numFmtId="0" fontId="0" fillId="9" borderId="0" xfId="0" applyFill="1" applyAlignment="1" applyProtection="1">
      <alignment vertical="center" wrapText="1"/>
      <protection hidden="1"/>
    </xf>
    <xf numFmtId="0" fontId="2" fillId="9" borderId="0" xfId="0" applyFont="1" applyFill="1"/>
    <xf numFmtId="0" fontId="24" fillId="25" borderId="63" xfId="0" applyFont="1" applyFill="1" applyBorder="1" applyAlignment="1" applyProtection="1">
      <alignment horizontal="left" vertical="center" indent="1"/>
      <protection hidden="1"/>
    </xf>
    <xf numFmtId="164" fontId="69" fillId="25" borderId="64" xfId="0" applyNumberFormat="1" applyFont="1" applyFill="1" applyBorder="1" applyProtection="1">
      <protection hidden="1"/>
    </xf>
    <xf numFmtId="0" fontId="69" fillId="25" borderId="64" xfId="0" applyFont="1" applyFill="1" applyBorder="1" applyProtection="1">
      <protection hidden="1"/>
    </xf>
    <xf numFmtId="0" fontId="69" fillId="25" borderId="65" xfId="0" applyFont="1" applyFill="1" applyBorder="1" applyProtection="1">
      <protection hidden="1"/>
    </xf>
    <xf numFmtId="0" fontId="20" fillId="9" borderId="0" xfId="0" applyFont="1" applyFill="1" applyProtection="1">
      <protection hidden="1"/>
    </xf>
    <xf numFmtId="0" fontId="18" fillId="3" borderId="11" xfId="0" quotePrefix="1" applyFont="1" applyFill="1" applyBorder="1" applyAlignment="1">
      <alignment horizontal="right" vertical="top"/>
    </xf>
    <xf numFmtId="0" fontId="0" fillId="3" borderId="11" xfId="0" applyFill="1" applyBorder="1" applyAlignment="1">
      <alignment vertical="top"/>
    </xf>
    <xf numFmtId="0" fontId="20" fillId="3" borderId="0" xfId="0" applyFont="1" applyFill="1" applyAlignment="1">
      <alignment horizontal="left" vertical="top" indent="2"/>
    </xf>
    <xf numFmtId="0" fontId="0" fillId="3" borderId="0" xfId="0" applyFill="1" applyAlignment="1">
      <alignment horizontal="left" vertical="top" indent="2"/>
    </xf>
    <xf numFmtId="0" fontId="0" fillId="3" borderId="12" xfId="0" applyFill="1" applyBorder="1" applyAlignment="1">
      <alignment horizontal="left" vertical="top" indent="2"/>
    </xf>
    <xf numFmtId="0" fontId="0" fillId="3" borderId="13" xfId="0" applyFill="1" applyBorder="1" applyAlignment="1">
      <alignment vertical="top"/>
    </xf>
    <xf numFmtId="0" fontId="20" fillId="3" borderId="0" xfId="0" applyFont="1" applyFill="1" applyBorder="1" applyAlignment="1">
      <alignment vertical="center"/>
    </xf>
    <xf numFmtId="0" fontId="0" fillId="3" borderId="0" xfId="0" applyFill="1" applyBorder="1" applyAlignment="1">
      <alignment vertical="top"/>
    </xf>
    <xf numFmtId="0" fontId="48" fillId="3" borderId="186" xfId="0" applyFont="1" applyFill="1" applyBorder="1" applyAlignment="1">
      <alignment horizontal="center" vertical="center" wrapText="1"/>
    </xf>
    <xf numFmtId="0" fontId="0" fillId="0" borderId="187" xfId="0" applyBorder="1" applyAlignment="1">
      <alignment horizontal="left" vertical="top" indent="1"/>
    </xf>
    <xf numFmtId="0" fontId="0" fillId="0" borderId="187" xfId="0" applyBorder="1" applyAlignment="1">
      <alignment vertical="top"/>
    </xf>
    <xf numFmtId="0" fontId="20" fillId="0" borderId="187" xfId="0" applyFont="1" applyBorder="1" applyAlignment="1">
      <alignment vertical="top" wrapText="1"/>
    </xf>
    <xf numFmtId="0" fontId="20" fillId="0" borderId="183" xfId="0" applyFont="1" applyBorder="1" applyAlignment="1">
      <alignment vertical="top"/>
    </xf>
    <xf numFmtId="177" fontId="27" fillId="0" borderId="98" xfId="0" applyNumberFormat="1" applyFont="1" applyBorder="1" applyAlignment="1">
      <alignment horizontal="center" vertical="top"/>
    </xf>
    <xf numFmtId="0" fontId="47" fillId="9" borderId="0" xfId="0" applyFont="1" applyFill="1"/>
    <xf numFmtId="0" fontId="0" fillId="3" borderId="8" xfId="0" quotePrefix="1" applyFill="1" applyBorder="1" applyAlignment="1" applyProtection="1">
      <alignment horizontal="right" vertical="top"/>
      <protection hidden="1"/>
    </xf>
    <xf numFmtId="164" fontId="0" fillId="9" borderId="0" xfId="0" applyNumberFormat="1" applyFill="1" applyBorder="1" applyAlignment="1" applyProtection="1">
      <alignment horizontal="center"/>
      <protection hidden="1"/>
    </xf>
    <xf numFmtId="0" fontId="34" fillId="3" borderId="0" xfId="1" applyFill="1" applyBorder="1" applyAlignment="1" applyProtection="1">
      <alignment horizontal="left" vertical="top" wrapText="1"/>
      <protection hidden="1"/>
    </xf>
    <xf numFmtId="0" fontId="34" fillId="3" borderId="89" xfId="1" applyFill="1" applyBorder="1" applyAlignment="1" applyProtection="1">
      <alignment horizontal="left" vertical="top" wrapText="1"/>
      <protection hidden="1"/>
    </xf>
    <xf numFmtId="0" fontId="0" fillId="3" borderId="0" xfId="0" applyFill="1" applyBorder="1" applyAlignment="1" applyProtection="1">
      <alignment horizontal="left"/>
      <protection hidden="1"/>
    </xf>
    <xf numFmtId="0" fontId="0" fillId="3" borderId="89" xfId="0" applyFill="1" applyBorder="1" applyAlignment="1" applyProtection="1">
      <alignment horizontal="left"/>
      <protection hidden="1"/>
    </xf>
    <xf numFmtId="0" fontId="0" fillId="0" borderId="6" xfId="0" applyBorder="1" applyAlignment="1" applyProtection="1">
      <alignment horizontal="center"/>
      <protection hidden="1"/>
    </xf>
    <xf numFmtId="0" fontId="0" fillId="0" borderId="7" xfId="0" applyBorder="1" applyAlignment="1" applyProtection="1">
      <alignment horizontal="center"/>
      <protection hidden="1"/>
    </xf>
    <xf numFmtId="0" fontId="13" fillId="3" borderId="0" xfId="0" applyFont="1" applyFill="1" applyBorder="1" applyAlignment="1">
      <alignment vertical="center"/>
    </xf>
    <xf numFmtId="0" fontId="13" fillId="3" borderId="0" xfId="0" applyFont="1" applyFill="1" applyBorder="1" applyAlignment="1">
      <alignment vertical="center" wrapText="1"/>
    </xf>
    <xf numFmtId="0" fontId="13" fillId="3" borderId="0" xfId="0" applyFont="1" applyFill="1" applyBorder="1" applyAlignment="1">
      <alignment vertical="top" wrapText="1"/>
    </xf>
    <xf numFmtId="0" fontId="0" fillId="9" borderId="66" xfId="0" applyFill="1" applyBorder="1"/>
    <xf numFmtId="164" fontId="2" fillId="0" borderId="188" xfId="0" applyNumberFormat="1" applyFont="1" applyBorder="1" applyProtection="1">
      <protection hidden="1"/>
    </xf>
    <xf numFmtId="0" fontId="0" fillId="3" borderId="0" xfId="0" applyFill="1" applyBorder="1" applyAlignment="1" applyProtection="1">
      <alignment horizontal="left" vertical="top" indent="1"/>
      <protection hidden="1"/>
    </xf>
    <xf numFmtId="0" fontId="0" fillId="3" borderId="0" xfId="0" applyFill="1" applyBorder="1" applyAlignment="1" applyProtection="1">
      <alignment horizontal="center" vertical="center" wrapText="1"/>
      <protection hidden="1"/>
    </xf>
    <xf numFmtId="0" fontId="12" fillId="0" borderId="0" xfId="0" applyFont="1"/>
    <xf numFmtId="0" fontId="24" fillId="2" borderId="68" xfId="0" applyFont="1" applyFill="1" applyBorder="1" applyAlignment="1" applyProtection="1">
      <alignment vertical="center"/>
      <protection hidden="1"/>
    </xf>
    <xf numFmtId="0" fontId="24" fillId="2" borderId="61" xfId="0" applyFont="1" applyFill="1" applyBorder="1" applyAlignment="1" applyProtection="1">
      <alignment vertical="center"/>
      <protection hidden="1"/>
    </xf>
    <xf numFmtId="0" fontId="24" fillId="2" borderId="69" xfId="0" applyFont="1" applyFill="1" applyBorder="1" applyAlignment="1" applyProtection="1">
      <alignment vertical="center"/>
      <protection hidden="1"/>
    </xf>
    <xf numFmtId="0" fontId="0" fillId="3" borderId="68" xfId="0" applyFill="1" applyBorder="1" applyAlignment="1" applyProtection="1">
      <alignment vertical="center" wrapText="1"/>
      <protection hidden="1"/>
    </xf>
    <xf numFmtId="0" fontId="0" fillId="3" borderId="61" xfId="0" applyFill="1" applyBorder="1" applyAlignment="1" applyProtection="1">
      <alignment vertical="center" wrapText="1"/>
      <protection hidden="1"/>
    </xf>
    <xf numFmtId="0" fontId="0" fillId="3" borderId="69" xfId="0" applyFill="1" applyBorder="1" applyAlignment="1" applyProtection="1">
      <alignment vertical="center" wrapText="1"/>
      <protection hidden="1"/>
    </xf>
    <xf numFmtId="0" fontId="0" fillId="3" borderId="0" xfId="0" applyFill="1" applyAlignment="1" applyProtection="1">
      <alignment horizontal="left" vertical="top"/>
      <protection hidden="1"/>
    </xf>
    <xf numFmtId="0" fontId="23" fillId="3" borderId="9" xfId="0" applyFont="1" applyFill="1" applyBorder="1" applyAlignment="1" applyProtection="1">
      <alignment vertical="center" wrapText="1"/>
      <protection hidden="1"/>
    </xf>
    <xf numFmtId="0" fontId="0" fillId="3" borderId="9" xfId="0" applyFont="1" applyFill="1" applyBorder="1" applyAlignment="1" applyProtection="1">
      <alignment horizontal="left" vertical="center" wrapText="1"/>
      <protection hidden="1"/>
    </xf>
    <xf numFmtId="0" fontId="47" fillId="9" borderId="0" xfId="0" applyFont="1" applyFill="1" applyProtection="1"/>
    <xf numFmtId="0" fontId="0" fillId="9" borderId="0" xfId="0" applyFill="1" applyProtection="1"/>
    <xf numFmtId="0" fontId="19" fillId="3" borderId="67" xfId="0" applyFont="1" applyFill="1" applyBorder="1" applyAlignment="1" applyProtection="1">
      <alignment vertical="center" wrapText="1"/>
    </xf>
    <xf numFmtId="0" fontId="22" fillId="0" borderId="170" xfId="0" applyFont="1" applyBorder="1" applyAlignment="1">
      <alignment horizontal="left" vertical="top"/>
    </xf>
    <xf numFmtId="0" fontId="18" fillId="22" borderId="4" xfId="0" applyFont="1" applyFill="1" applyBorder="1" applyAlignment="1">
      <alignment horizontal="left" vertical="center" indent="1"/>
    </xf>
    <xf numFmtId="0" fontId="20" fillId="4" borderId="4" xfId="0" applyFont="1" applyFill="1" applyBorder="1" applyAlignment="1" applyProtection="1">
      <alignment horizontal="left" vertical="center" wrapText="1" indent="1"/>
      <protection locked="0"/>
    </xf>
    <xf numFmtId="0" fontId="6" fillId="22" borderId="96" xfId="0" applyFont="1" applyFill="1" applyBorder="1" applyAlignment="1">
      <alignment horizontal="left" vertical="center" wrapText="1" indent="1"/>
    </xf>
    <xf numFmtId="0" fontId="6" fillId="22" borderId="97" xfId="0" applyFont="1" applyFill="1" applyBorder="1" applyAlignment="1">
      <alignment horizontal="left" vertical="center" wrapText="1" indent="1"/>
    </xf>
    <xf numFmtId="0" fontId="20" fillId="4" borderId="4" xfId="0" applyFont="1" applyFill="1" applyBorder="1" applyAlignment="1" applyProtection="1">
      <alignment horizontal="left" vertical="center" indent="1"/>
      <protection locked="0"/>
    </xf>
    <xf numFmtId="0" fontId="6" fillId="22" borderId="97" xfId="0" applyFont="1" applyFill="1" applyBorder="1" applyAlignment="1">
      <alignment horizontal="left" vertical="top" wrapText="1" indent="1"/>
    </xf>
    <xf numFmtId="0" fontId="6" fillId="22" borderId="98" xfId="0" applyFont="1" applyFill="1" applyBorder="1" applyAlignment="1">
      <alignment horizontal="left" vertical="top" wrapText="1" indent="1"/>
    </xf>
    <xf numFmtId="0" fontId="0" fillId="3" borderId="9" xfId="0" applyFill="1" applyBorder="1" applyAlignment="1">
      <alignment horizontal="center" vertical="top" wrapText="1"/>
    </xf>
    <xf numFmtId="0" fontId="18" fillId="22" borderId="98" xfId="0" applyFont="1" applyFill="1" applyBorder="1" applyAlignment="1">
      <alignment horizontal="left" vertical="center" indent="1"/>
    </xf>
    <xf numFmtId="0" fontId="20" fillId="3" borderId="5" xfId="0" applyFont="1" applyFill="1" applyBorder="1" applyAlignment="1">
      <alignment horizontal="left" vertical="center" indent="1"/>
    </xf>
    <xf numFmtId="0" fontId="20" fillId="3" borderId="6" xfId="0" applyFont="1" applyFill="1" applyBorder="1" applyAlignment="1">
      <alignment horizontal="left" vertical="center" indent="1"/>
    </xf>
    <xf numFmtId="0" fontId="20" fillId="3" borderId="7" xfId="0" applyFont="1" applyFill="1" applyBorder="1" applyAlignment="1">
      <alignment horizontal="left" vertical="center" indent="1"/>
    </xf>
    <xf numFmtId="0" fontId="18" fillId="0" borderId="16" xfId="0" applyFont="1" applyBorder="1" applyAlignment="1">
      <alignment horizontal="center" vertical="top" wrapText="1"/>
    </xf>
    <xf numFmtId="0" fontId="18" fillId="0" borderId="16" xfId="0" applyFont="1" applyBorder="1" applyAlignment="1">
      <alignment horizontal="center" vertical="top"/>
    </xf>
    <xf numFmtId="0" fontId="18" fillId="0" borderId="16" xfId="0" applyFont="1" applyBorder="1" applyAlignment="1">
      <alignment horizontal="left" vertical="top" indent="1"/>
    </xf>
    <xf numFmtId="0" fontId="20" fillId="4" borderId="16" xfId="0" applyFont="1" applyFill="1" applyBorder="1" applyAlignment="1" applyProtection="1">
      <alignment horizontal="left" vertical="top" indent="1"/>
      <protection locked="0"/>
    </xf>
    <xf numFmtId="0" fontId="33" fillId="0" borderId="16" xfId="0" applyFont="1" applyBorder="1" applyAlignment="1">
      <alignment horizontal="left" vertical="top" indent="1"/>
    </xf>
    <xf numFmtId="0" fontId="27" fillId="0" borderId="174" xfId="0" applyFont="1" applyBorder="1" applyAlignment="1">
      <alignment horizontal="center" vertical="top"/>
    </xf>
    <xf numFmtId="0" fontId="27" fillId="0" borderId="175" xfId="0" applyFont="1" applyBorder="1" applyAlignment="1">
      <alignment horizontal="center" vertical="top"/>
    </xf>
    <xf numFmtId="0" fontId="75" fillId="0" borderId="176" xfId="0" applyFont="1" applyBorder="1" applyAlignment="1">
      <alignment horizontal="center" vertical="top"/>
    </xf>
    <xf numFmtId="0" fontId="75" fillId="0" borderId="175" xfId="0" applyFont="1" applyBorder="1" applyAlignment="1">
      <alignment horizontal="center" vertical="top"/>
    </xf>
    <xf numFmtId="0" fontId="75" fillId="0" borderId="177" xfId="0" applyFont="1" applyBorder="1" applyAlignment="1">
      <alignment horizontal="center" vertical="top"/>
    </xf>
    <xf numFmtId="176" fontId="19" fillId="0" borderId="184" xfId="0" applyNumberFormat="1" applyFont="1" applyBorder="1" applyAlignment="1">
      <alignment horizontal="left" vertical="center" wrapText="1" indent="1"/>
    </xf>
    <xf numFmtId="176" fontId="19" fillId="0" borderId="185" xfId="0" applyNumberFormat="1" applyFont="1" applyBorder="1" applyAlignment="1">
      <alignment horizontal="left" vertical="center" wrapText="1" inden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0"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75" fillId="0" borderId="174" xfId="0" applyFont="1" applyBorder="1" applyAlignment="1">
      <alignment horizontal="center" vertical="center" wrapText="1"/>
    </xf>
    <xf numFmtId="0" fontId="75" fillId="0" borderId="181" xfId="0" applyFont="1" applyBorder="1" applyAlignment="1">
      <alignment horizontal="center" vertical="center" wrapText="1"/>
    </xf>
    <xf numFmtId="0" fontId="20" fillId="3" borderId="0" xfId="0" applyFont="1" applyFill="1" applyAlignment="1">
      <alignment horizontal="left" vertical="top" indent="2"/>
    </xf>
    <xf numFmtId="0" fontId="20" fillId="3" borderId="12" xfId="0" applyFont="1" applyFill="1" applyBorder="1" applyAlignment="1">
      <alignment horizontal="left" vertical="top" indent="2"/>
    </xf>
    <xf numFmtId="0" fontId="20" fillId="3" borderId="14" xfId="0" applyFont="1" applyFill="1" applyBorder="1" applyAlignment="1">
      <alignment horizontal="left" vertical="top" indent="2"/>
    </xf>
    <xf numFmtId="0" fontId="20" fillId="3" borderId="15" xfId="0" applyFont="1" applyFill="1" applyBorder="1" applyAlignment="1">
      <alignment horizontal="left" vertical="top" indent="2"/>
    </xf>
    <xf numFmtId="0" fontId="1" fillId="25" borderId="8" xfId="0" applyFont="1" applyFill="1" applyBorder="1" applyAlignment="1">
      <alignment horizontal="center" vertical="center"/>
    </xf>
    <xf numFmtId="0" fontId="1" fillId="25" borderId="9" xfId="0" applyFont="1" applyFill="1" applyBorder="1" applyAlignment="1">
      <alignment horizontal="center" vertical="center"/>
    </xf>
    <xf numFmtId="0" fontId="1" fillId="25" borderId="10" xfId="0" applyFont="1" applyFill="1" applyBorder="1" applyAlignment="1">
      <alignment horizontal="center" vertical="center"/>
    </xf>
    <xf numFmtId="178" fontId="1" fillId="18" borderId="0" xfId="0" applyNumberFormat="1" applyFont="1" applyFill="1" applyAlignment="1">
      <alignment horizontal="center" vertical="center" wrapText="1"/>
    </xf>
    <xf numFmtId="0" fontId="10" fillId="23" borderId="172" xfId="0" applyFont="1" applyFill="1" applyBorder="1" applyAlignment="1">
      <alignment horizontal="left" vertical="top" wrapText="1"/>
    </xf>
    <xf numFmtId="0" fontId="10" fillId="23" borderId="173" xfId="0" applyFont="1" applyFill="1" applyBorder="1" applyAlignment="1">
      <alignment horizontal="left" vertical="top" wrapText="1"/>
    </xf>
    <xf numFmtId="0" fontId="1" fillId="23" borderId="172" xfId="0" applyFont="1" applyFill="1" applyBorder="1" applyAlignment="1">
      <alignment horizontal="center" vertical="center" wrapText="1"/>
    </xf>
    <xf numFmtId="0" fontId="1" fillId="23" borderId="173" xfId="0" applyFont="1" applyFill="1" applyBorder="1" applyAlignment="1">
      <alignment horizontal="center" vertical="center" wrapText="1"/>
    </xf>
    <xf numFmtId="0" fontId="0" fillId="3" borderId="0" xfId="0" applyFill="1" applyAlignment="1">
      <alignment horizontal="center" vertical="top"/>
    </xf>
    <xf numFmtId="0" fontId="2" fillId="0" borderId="0" xfId="0" applyFont="1" applyAlignment="1">
      <alignment horizontal="center" vertical="center"/>
    </xf>
    <xf numFmtId="176" fontId="13" fillId="3" borderId="0" xfId="0" applyNumberFormat="1" applyFont="1" applyFill="1" applyAlignment="1">
      <alignment horizontal="left" vertical="center" wrapText="1" indent="1"/>
    </xf>
    <xf numFmtId="0" fontId="23" fillId="3" borderId="8" xfId="0" applyFont="1" applyFill="1" applyBorder="1" applyAlignment="1" applyProtection="1">
      <alignment horizontal="left" vertical="center" wrapText="1"/>
      <protection hidden="1"/>
    </xf>
    <xf numFmtId="0" fontId="23" fillId="3" borderId="9" xfId="0" applyFont="1" applyFill="1" applyBorder="1" applyAlignment="1" applyProtection="1">
      <alignment horizontal="left" vertical="center" wrapText="1"/>
      <protection hidden="1"/>
    </xf>
    <xf numFmtId="0" fontId="23" fillId="3" borderId="11" xfId="0" applyFont="1" applyFill="1" applyBorder="1" applyAlignment="1" applyProtection="1">
      <alignment horizontal="left" vertical="center" wrapText="1"/>
      <protection hidden="1"/>
    </xf>
    <xf numFmtId="0" fontId="23" fillId="3" borderId="0" xfId="0" applyFont="1" applyFill="1" applyBorder="1" applyAlignment="1" applyProtection="1">
      <alignment horizontal="left" vertical="center" wrapText="1"/>
      <protection hidden="1"/>
    </xf>
    <xf numFmtId="0" fontId="0" fillId="3" borderId="9" xfId="0" applyFont="1" applyFill="1" applyBorder="1" applyAlignment="1" applyProtection="1">
      <alignment horizontal="left" vertical="center" wrapText="1"/>
      <protection hidden="1"/>
    </xf>
    <xf numFmtId="0" fontId="0" fillId="3" borderId="0" xfId="0" applyFont="1" applyFill="1" applyBorder="1" applyAlignment="1" applyProtection="1">
      <alignment horizontal="left" vertical="center" wrapText="1"/>
      <protection hidden="1"/>
    </xf>
    <xf numFmtId="164" fontId="0" fillId="3" borderId="13" xfId="0" applyNumberFormat="1" applyFill="1" applyBorder="1" applyAlignment="1" applyProtection="1">
      <alignment horizontal="center"/>
      <protection hidden="1"/>
    </xf>
    <xf numFmtId="164" fontId="0" fillId="3" borderId="14" xfId="0" applyNumberFormat="1" applyFill="1" applyBorder="1" applyAlignment="1" applyProtection="1">
      <alignment horizontal="center"/>
      <protection hidden="1"/>
    </xf>
    <xf numFmtId="164" fontId="0" fillId="3" borderId="15" xfId="0" applyNumberFormat="1" applyFill="1" applyBorder="1" applyAlignment="1" applyProtection="1">
      <alignment horizontal="center"/>
      <protection hidden="1"/>
    </xf>
    <xf numFmtId="0" fontId="0" fillId="3" borderId="34" xfId="0" applyFill="1" applyBorder="1" applyAlignment="1" applyProtection="1">
      <alignment horizontal="left" vertical="top" wrapText="1"/>
      <protection hidden="1"/>
    </xf>
    <xf numFmtId="0" fontId="0" fillId="3" borderId="40" xfId="0" applyFill="1" applyBorder="1" applyAlignment="1" applyProtection="1">
      <alignment horizontal="left" vertical="top" wrapText="1"/>
      <protection hidden="1"/>
    </xf>
    <xf numFmtId="0" fontId="0" fillId="3" borderId="168" xfId="0" applyFill="1" applyBorder="1" applyAlignment="1" applyProtection="1">
      <alignment horizontal="left" vertical="top" wrapText="1"/>
      <protection hidden="1"/>
    </xf>
    <xf numFmtId="0" fontId="0" fillId="3" borderId="36" xfId="0" applyFill="1" applyBorder="1" applyAlignment="1" applyProtection="1">
      <alignment horizontal="left" vertical="top" wrapText="1"/>
      <protection hidden="1"/>
    </xf>
    <xf numFmtId="0" fontId="0" fillId="3" borderId="37" xfId="0" applyFill="1" applyBorder="1" applyAlignment="1" applyProtection="1">
      <alignment horizontal="left" vertical="top" wrapText="1"/>
      <protection hidden="1"/>
    </xf>
    <xf numFmtId="0" fontId="0" fillId="3" borderId="169" xfId="0" applyFill="1" applyBorder="1" applyAlignment="1" applyProtection="1">
      <alignment horizontal="left" vertical="top" wrapText="1"/>
      <protection hidden="1"/>
    </xf>
    <xf numFmtId="0" fontId="0" fillId="4" borderId="35" xfId="0" applyFill="1" applyBorder="1" applyAlignment="1" applyProtection="1">
      <alignment horizontal="center" vertical="center"/>
      <protection locked="0" hidden="1"/>
    </xf>
    <xf numFmtId="0" fontId="0" fillId="4" borderId="24" xfId="0" applyFill="1" applyBorder="1" applyAlignment="1" applyProtection="1">
      <alignment horizontal="center" vertical="center"/>
      <protection locked="0" hidden="1"/>
    </xf>
    <xf numFmtId="164" fontId="26" fillId="3" borderId="8" xfId="0" applyNumberFormat="1" applyFont="1" applyFill="1" applyBorder="1" applyAlignment="1" applyProtection="1">
      <alignment horizontal="center" vertical="center"/>
      <protection hidden="1"/>
    </xf>
    <xf numFmtId="164" fontId="26" fillId="3" borderId="9" xfId="0" applyNumberFormat="1" applyFont="1" applyFill="1" applyBorder="1" applyAlignment="1" applyProtection="1">
      <alignment horizontal="center" vertical="center"/>
      <protection hidden="1"/>
    </xf>
    <xf numFmtId="164" fontId="26" fillId="3" borderId="10" xfId="0" applyNumberFormat="1" applyFont="1" applyFill="1" applyBorder="1" applyAlignment="1" applyProtection="1">
      <alignment horizontal="center" vertical="center"/>
      <protection hidden="1"/>
    </xf>
    <xf numFmtId="164" fontId="26" fillId="3" borderId="13" xfId="0" applyNumberFormat="1" applyFont="1" applyFill="1" applyBorder="1" applyAlignment="1" applyProtection="1">
      <alignment horizontal="center" vertical="center"/>
      <protection hidden="1"/>
    </xf>
    <xf numFmtId="164" fontId="26" fillId="3" borderId="14" xfId="0" applyNumberFormat="1" applyFont="1" applyFill="1" applyBorder="1" applyAlignment="1" applyProtection="1">
      <alignment horizontal="center" vertical="center"/>
      <protection hidden="1"/>
    </xf>
    <xf numFmtId="164" fontId="26" fillId="3" borderId="15" xfId="0" applyNumberFormat="1" applyFont="1" applyFill="1" applyBorder="1" applyAlignment="1" applyProtection="1">
      <alignment horizontal="center" vertical="center"/>
      <protection hidden="1"/>
    </xf>
    <xf numFmtId="164" fontId="24" fillId="21" borderId="5" xfId="0" applyNumberFormat="1" applyFont="1" applyFill="1" applyBorder="1" applyAlignment="1" applyProtection="1">
      <alignment horizontal="left" vertical="center" indent="1"/>
      <protection hidden="1"/>
    </xf>
    <xf numFmtId="164" fontId="24" fillId="21" borderId="6" xfId="0" applyNumberFormat="1" applyFont="1" applyFill="1" applyBorder="1" applyAlignment="1" applyProtection="1">
      <alignment horizontal="left" vertical="center" indent="1"/>
      <protection hidden="1"/>
    </xf>
    <xf numFmtId="164" fontId="24" fillId="21" borderId="7" xfId="0" applyNumberFormat="1" applyFont="1" applyFill="1" applyBorder="1" applyAlignment="1" applyProtection="1">
      <alignment horizontal="left" vertical="center" indent="1"/>
      <protection hidden="1"/>
    </xf>
    <xf numFmtId="164" fontId="2" fillId="3" borderId="11" xfId="0" applyNumberFormat="1" applyFont="1" applyFill="1" applyBorder="1" applyAlignment="1" applyProtection="1">
      <alignment horizontal="right" vertical="top"/>
      <protection hidden="1"/>
    </xf>
    <xf numFmtId="0" fontId="2" fillId="3" borderId="0" xfId="0" applyFont="1" applyFill="1" applyBorder="1" applyAlignment="1" applyProtection="1">
      <alignment horizontal="left"/>
      <protection hidden="1"/>
    </xf>
    <xf numFmtId="0" fontId="2" fillId="3" borderId="12" xfId="0" applyFont="1" applyFill="1" applyBorder="1" applyAlignment="1" applyProtection="1">
      <alignment horizontal="left"/>
      <protection hidden="1"/>
    </xf>
    <xf numFmtId="0" fontId="0" fillId="3" borderId="17" xfId="0" applyFill="1" applyBorder="1" applyAlignment="1" applyProtection="1">
      <alignment horizontal="left"/>
      <protection hidden="1"/>
    </xf>
    <xf numFmtId="0" fontId="2" fillId="3" borderId="17" xfId="0" applyFont="1" applyFill="1" applyBorder="1" applyAlignment="1" applyProtection="1">
      <alignment horizontal="left" vertical="center"/>
      <protection hidden="1"/>
    </xf>
    <xf numFmtId="0" fontId="0" fillId="3" borderId="17" xfId="0" applyFill="1" applyBorder="1" applyAlignment="1" applyProtection="1">
      <alignment horizontal="left" vertical="center" wrapText="1"/>
      <protection hidden="1"/>
    </xf>
    <xf numFmtId="0" fontId="0" fillId="3" borderId="18" xfId="0" applyFill="1" applyBorder="1" applyAlignment="1" applyProtection="1">
      <alignment horizontal="left" vertical="center" wrapText="1"/>
      <protection hidden="1"/>
    </xf>
    <xf numFmtId="0" fontId="68" fillId="3" borderId="17" xfId="0" applyFont="1" applyFill="1" applyBorder="1" applyAlignment="1" applyProtection="1">
      <alignment horizontal="left" vertical="center" wrapText="1"/>
      <protection hidden="1"/>
    </xf>
    <xf numFmtId="0" fontId="0" fillId="4" borderId="34" xfId="0" applyFill="1" applyBorder="1" applyAlignment="1" applyProtection="1">
      <alignment horizontal="left" vertical="top" wrapText="1"/>
      <protection locked="0"/>
    </xf>
    <xf numFmtId="0" fontId="0" fillId="4" borderId="40" xfId="0" applyFill="1" applyBorder="1" applyAlignment="1" applyProtection="1">
      <alignment horizontal="left" vertical="top" wrapText="1"/>
      <protection locked="0"/>
    </xf>
    <xf numFmtId="0" fontId="0" fillId="4" borderId="4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4" borderId="36" xfId="0" applyFill="1" applyBorder="1" applyAlignment="1" applyProtection="1">
      <alignment horizontal="left" vertical="top" wrapText="1"/>
      <protection locked="0"/>
    </xf>
    <xf numFmtId="0" fontId="0" fillId="4" borderId="37" xfId="0" applyFill="1" applyBorder="1" applyAlignment="1" applyProtection="1">
      <alignment horizontal="left" vertical="top" wrapText="1"/>
      <protection locked="0"/>
    </xf>
    <xf numFmtId="0" fontId="0" fillId="4" borderId="44" xfId="0" applyFill="1" applyBorder="1" applyAlignment="1" applyProtection="1">
      <alignment horizontal="left" vertical="top" wrapText="1"/>
      <protection locked="0"/>
    </xf>
    <xf numFmtId="0" fontId="2" fillId="3" borderId="9" xfId="0" applyFont="1" applyFill="1" applyBorder="1" applyAlignment="1" applyProtection="1">
      <alignment horizontal="left" wrapText="1"/>
      <protection hidden="1"/>
    </xf>
    <xf numFmtId="0" fontId="18" fillId="3" borderId="14" xfId="0" applyFont="1" applyFill="1" applyBorder="1" applyAlignment="1" applyProtection="1">
      <alignment horizontal="left" vertical="top" wrapText="1"/>
      <protection hidden="1"/>
    </xf>
    <xf numFmtId="0" fontId="0" fillId="9" borderId="4" xfId="0" applyFill="1" applyBorder="1" applyAlignment="1" applyProtection="1">
      <alignment horizontal="center" vertical="center"/>
      <protection hidden="1"/>
    </xf>
    <xf numFmtId="0" fontId="18" fillId="0" borderId="79" xfId="0" applyFont="1" applyFill="1" applyBorder="1" applyAlignment="1" applyProtection="1">
      <alignment horizontal="center" wrapText="1"/>
      <protection hidden="1"/>
    </xf>
    <xf numFmtId="0" fontId="18" fillId="0" borderId="80" xfId="0" applyFont="1" applyFill="1" applyBorder="1" applyAlignment="1" applyProtection="1">
      <alignment horizontal="center" wrapText="1"/>
      <protection hidden="1"/>
    </xf>
    <xf numFmtId="0" fontId="14" fillId="0" borderId="0" xfId="0" applyFont="1" applyBorder="1" applyAlignment="1" applyProtection="1">
      <alignment horizontal="center" vertical="center" wrapText="1"/>
      <protection hidden="1"/>
    </xf>
    <xf numFmtId="0" fontId="14" fillId="0" borderId="12" xfId="0" applyFont="1" applyBorder="1" applyAlignment="1" applyProtection="1">
      <alignment horizontal="center" vertical="center" wrapText="1"/>
      <protection hidden="1"/>
    </xf>
    <xf numFmtId="0" fontId="14" fillId="0" borderId="81" xfId="0" applyFont="1" applyBorder="1" applyAlignment="1" applyProtection="1">
      <alignment horizontal="center" vertical="center" wrapText="1"/>
      <protection hidden="1"/>
    </xf>
    <xf numFmtId="0" fontId="14" fillId="0" borderId="82" xfId="0" applyFont="1" applyBorder="1" applyAlignment="1" applyProtection="1">
      <alignment horizontal="center" vertical="center" wrapText="1"/>
      <protection hidden="1"/>
    </xf>
    <xf numFmtId="3" fontId="53" fillId="3" borderId="50" xfId="0" applyNumberFormat="1" applyFont="1" applyFill="1" applyBorder="1" applyAlignment="1" applyProtection="1">
      <alignment horizontal="center" vertical="center" wrapText="1"/>
      <protection hidden="1"/>
    </xf>
    <xf numFmtId="3" fontId="53" fillId="3" borderId="51" xfId="0" applyNumberFormat="1" applyFont="1" applyFill="1" applyBorder="1" applyAlignment="1" applyProtection="1">
      <alignment horizontal="center" vertical="center" wrapText="1"/>
      <protection hidden="1"/>
    </xf>
    <xf numFmtId="3" fontId="53" fillId="3" borderId="0" xfId="0" applyNumberFormat="1" applyFont="1" applyFill="1" applyBorder="1" applyAlignment="1" applyProtection="1">
      <alignment horizontal="center" vertical="center" wrapText="1"/>
      <protection hidden="1"/>
    </xf>
    <xf numFmtId="3" fontId="53" fillId="3" borderId="12" xfId="0" applyNumberFormat="1" applyFont="1" applyFill="1" applyBorder="1" applyAlignment="1" applyProtection="1">
      <alignment horizontal="center" vertical="center" wrapText="1"/>
      <protection hidden="1"/>
    </xf>
    <xf numFmtId="3" fontId="53" fillId="3" borderId="52" xfId="0" applyNumberFormat="1" applyFont="1" applyFill="1" applyBorder="1" applyAlignment="1" applyProtection="1">
      <alignment horizontal="center" vertical="center" wrapText="1"/>
      <protection hidden="1"/>
    </xf>
    <xf numFmtId="3" fontId="53" fillId="3" borderId="53" xfId="0" applyNumberFormat="1" applyFont="1" applyFill="1" applyBorder="1" applyAlignment="1" applyProtection="1">
      <alignment horizontal="center" vertical="center" wrapText="1"/>
      <protection hidden="1"/>
    </xf>
    <xf numFmtId="3" fontId="38" fillId="3" borderId="83" xfId="0" applyNumberFormat="1" applyFont="1" applyFill="1" applyBorder="1" applyAlignment="1" applyProtection="1">
      <alignment horizontal="center" vertical="center" wrapText="1"/>
      <protection hidden="1"/>
    </xf>
    <xf numFmtId="3" fontId="38" fillId="3" borderId="50" xfId="0" applyNumberFormat="1" applyFont="1" applyFill="1" applyBorder="1" applyAlignment="1" applyProtection="1">
      <alignment horizontal="center" vertical="center" wrapText="1"/>
      <protection hidden="1"/>
    </xf>
    <xf numFmtId="3" fontId="38" fillId="3" borderId="51" xfId="0" applyNumberFormat="1" applyFont="1" applyFill="1" applyBorder="1" applyAlignment="1" applyProtection="1">
      <alignment horizontal="center" vertical="center" wrapText="1"/>
      <protection hidden="1"/>
    </xf>
    <xf numFmtId="3" fontId="38" fillId="3" borderId="84" xfId="0" applyNumberFormat="1" applyFont="1" applyFill="1" applyBorder="1" applyAlignment="1" applyProtection="1">
      <alignment horizontal="center" vertical="center" wrapText="1"/>
      <protection hidden="1"/>
    </xf>
    <xf numFmtId="3" fontId="38" fillId="3" borderId="0" xfId="0" applyNumberFormat="1" applyFont="1" applyFill="1" applyBorder="1" applyAlignment="1" applyProtection="1">
      <alignment horizontal="center" vertical="center" wrapText="1"/>
      <protection hidden="1"/>
    </xf>
    <xf numFmtId="3" fontId="38" fillId="3" borderId="12" xfId="0" applyNumberFormat="1" applyFont="1" applyFill="1" applyBorder="1" applyAlignment="1" applyProtection="1">
      <alignment horizontal="center" vertical="center" wrapText="1"/>
      <protection hidden="1"/>
    </xf>
    <xf numFmtId="3" fontId="38" fillId="3" borderId="85" xfId="0" applyNumberFormat="1" applyFont="1" applyFill="1" applyBorder="1" applyAlignment="1" applyProtection="1">
      <alignment horizontal="center" vertical="center" wrapText="1"/>
      <protection hidden="1"/>
    </xf>
    <xf numFmtId="3" fontId="38" fillId="3" borderId="52" xfId="0" applyNumberFormat="1" applyFont="1" applyFill="1" applyBorder="1" applyAlignment="1" applyProtection="1">
      <alignment horizontal="center" vertical="center" wrapText="1"/>
      <protection hidden="1"/>
    </xf>
    <xf numFmtId="3" fontId="38" fillId="3" borderId="53" xfId="0" applyNumberFormat="1" applyFont="1" applyFill="1" applyBorder="1" applyAlignment="1" applyProtection="1">
      <alignment horizontal="center" vertical="center" wrapText="1"/>
      <protection hidden="1"/>
    </xf>
    <xf numFmtId="0" fontId="0" fillId="3" borderId="19" xfId="0" applyFont="1" applyFill="1" applyBorder="1" applyAlignment="1" applyProtection="1">
      <alignment horizontal="left" vertical="top" wrapText="1"/>
      <protection hidden="1"/>
    </xf>
    <xf numFmtId="0" fontId="0" fillId="3" borderId="20" xfId="0" applyFont="1" applyFill="1" applyBorder="1" applyAlignment="1" applyProtection="1">
      <alignment horizontal="left" vertical="top" wrapText="1"/>
      <protection hidden="1"/>
    </xf>
    <xf numFmtId="0" fontId="0" fillId="3" borderId="21" xfId="0" applyFont="1" applyFill="1" applyBorder="1" applyAlignment="1" applyProtection="1">
      <alignment horizontal="left" vertical="top" wrapText="1"/>
      <protection hidden="1"/>
    </xf>
    <xf numFmtId="0" fontId="0" fillId="7" borderId="145" xfId="0" applyFill="1" applyBorder="1" applyAlignment="1" applyProtection="1">
      <alignment horizontal="left"/>
      <protection hidden="1"/>
    </xf>
    <xf numFmtId="0" fontId="0" fillId="7" borderId="146" xfId="0" applyFill="1" applyBorder="1" applyAlignment="1" applyProtection="1">
      <alignment horizontal="left"/>
      <protection hidden="1"/>
    </xf>
    <xf numFmtId="0" fontId="0" fillId="7" borderId="148" xfId="0" applyFill="1" applyBorder="1" applyAlignment="1" applyProtection="1">
      <alignment horizontal="left"/>
      <protection hidden="1"/>
    </xf>
    <xf numFmtId="0" fontId="0" fillId="7" borderId="149" xfId="0" applyFill="1" applyBorder="1" applyAlignment="1" applyProtection="1">
      <alignment horizontal="left"/>
      <protection hidden="1"/>
    </xf>
    <xf numFmtId="0" fontId="45" fillId="9" borderId="11" xfId="0" applyFont="1" applyFill="1" applyBorder="1" applyAlignment="1" applyProtection="1">
      <alignment horizontal="center" vertical="center" wrapText="1"/>
      <protection hidden="1"/>
    </xf>
    <xf numFmtId="0" fontId="45" fillId="9" borderId="0" xfId="0" applyFont="1" applyFill="1" applyBorder="1" applyAlignment="1" applyProtection="1">
      <alignment horizontal="center" vertical="center" wrapText="1"/>
      <protection hidden="1"/>
    </xf>
    <xf numFmtId="0" fontId="45" fillId="9" borderId="12" xfId="0" applyFont="1" applyFill="1" applyBorder="1" applyAlignment="1" applyProtection="1">
      <alignment horizontal="center" vertical="center" wrapText="1"/>
      <protection hidden="1"/>
    </xf>
    <xf numFmtId="0" fontId="0" fillId="0" borderId="17" xfId="0" applyFont="1" applyBorder="1" applyAlignment="1" applyProtection="1">
      <alignment horizontal="left"/>
      <protection hidden="1"/>
    </xf>
    <xf numFmtId="0" fontId="2" fillId="0" borderId="17" xfId="0" applyFont="1" applyBorder="1" applyAlignment="1" applyProtection="1">
      <alignment horizontal="left"/>
      <protection hidden="1"/>
    </xf>
    <xf numFmtId="0" fontId="11" fillId="9" borderId="0" xfId="0" applyFont="1" applyFill="1" applyAlignment="1" applyProtection="1">
      <alignment horizontal="center" wrapText="1"/>
      <protection hidden="1"/>
    </xf>
    <xf numFmtId="0" fontId="18" fillId="9" borderId="4" xfId="0" applyFont="1" applyFill="1" applyBorder="1" applyAlignment="1" applyProtection="1">
      <alignment horizontal="center" vertical="center"/>
      <protection hidden="1"/>
    </xf>
    <xf numFmtId="0" fontId="2" fillId="0" borderId="5" xfId="0" applyFont="1" applyBorder="1" applyAlignment="1" applyProtection="1">
      <alignment horizontal="left" wrapText="1"/>
      <protection hidden="1"/>
    </xf>
    <xf numFmtId="0" fontId="2" fillId="0" borderId="6" xfId="0" applyFont="1" applyBorder="1" applyAlignment="1" applyProtection="1">
      <alignment horizontal="left" wrapText="1"/>
      <protection hidden="1"/>
    </xf>
    <xf numFmtId="0" fontId="0" fillId="3" borderId="5" xfId="0" applyFont="1" applyFill="1" applyBorder="1" applyAlignment="1" applyProtection="1">
      <alignment horizontal="left" vertical="center" wrapText="1" indent="1"/>
      <protection hidden="1"/>
    </xf>
    <xf numFmtId="0" fontId="0" fillId="3" borderId="6" xfId="0" applyFont="1" applyFill="1" applyBorder="1" applyAlignment="1" applyProtection="1">
      <alignment horizontal="left" vertical="center" wrapText="1" indent="1"/>
      <protection hidden="1"/>
    </xf>
    <xf numFmtId="0" fontId="0" fillId="3" borderId="7" xfId="0" applyFont="1" applyFill="1" applyBorder="1" applyAlignment="1" applyProtection="1">
      <alignment horizontal="left" vertical="center" wrapText="1" indent="1"/>
      <protection hidden="1"/>
    </xf>
    <xf numFmtId="0" fontId="0" fillId="4" borderId="5" xfId="0" applyFont="1" applyFill="1" applyBorder="1" applyAlignment="1" applyProtection="1">
      <alignment horizontal="left" vertical="center" wrapText="1" indent="1"/>
      <protection locked="0" hidden="1"/>
    </xf>
    <xf numFmtId="0" fontId="0" fillId="4" borderId="6" xfId="0" applyFont="1" applyFill="1" applyBorder="1" applyAlignment="1" applyProtection="1">
      <alignment horizontal="left" vertical="center" wrapText="1" indent="1"/>
      <protection locked="0" hidden="1"/>
    </xf>
    <xf numFmtId="0" fontId="0" fillId="4" borderId="7" xfId="0" applyFont="1" applyFill="1" applyBorder="1" applyAlignment="1" applyProtection="1">
      <alignment horizontal="left" vertical="center" wrapText="1" indent="1"/>
      <protection locked="0" hidden="1"/>
    </xf>
    <xf numFmtId="0" fontId="13" fillId="4" borderId="5" xfId="0" applyFont="1" applyFill="1" applyBorder="1" applyAlignment="1" applyProtection="1">
      <alignment horizontal="left" wrapText="1" indent="1"/>
      <protection locked="0" hidden="1"/>
    </xf>
    <xf numFmtId="0" fontId="13" fillId="4" borderId="6" xfId="0" applyFont="1" applyFill="1" applyBorder="1" applyAlignment="1" applyProtection="1">
      <alignment horizontal="left" wrapText="1" indent="1"/>
      <protection locked="0" hidden="1"/>
    </xf>
    <xf numFmtId="0" fontId="13" fillId="4" borderId="7" xfId="0" applyFont="1" applyFill="1" applyBorder="1" applyAlignment="1" applyProtection="1">
      <alignment horizontal="left" wrapText="1" indent="1"/>
      <protection locked="0" hidden="1"/>
    </xf>
    <xf numFmtId="0" fontId="18" fillId="9" borderId="6" xfId="0" applyFont="1" applyFill="1" applyBorder="1" applyAlignment="1" applyProtection="1">
      <alignment horizontal="left" vertical="center" wrapText="1"/>
      <protection hidden="1"/>
    </xf>
    <xf numFmtId="0" fontId="0" fillId="0" borderId="86" xfId="0" applyFont="1" applyBorder="1" applyAlignment="1" applyProtection="1">
      <alignment horizontal="left" vertical="center" wrapText="1" indent="1"/>
      <protection hidden="1"/>
    </xf>
    <xf numFmtId="0" fontId="0" fillId="0" borderId="87" xfId="0" applyFont="1" applyBorder="1" applyAlignment="1" applyProtection="1">
      <alignment horizontal="left" vertical="center" wrapText="1" indent="1"/>
      <protection hidden="1"/>
    </xf>
    <xf numFmtId="0" fontId="0" fillId="0" borderId="88" xfId="0" applyFont="1" applyBorder="1" applyAlignment="1" applyProtection="1">
      <alignment horizontal="left" vertical="center" wrapText="1" indent="1"/>
      <protection hidden="1"/>
    </xf>
    <xf numFmtId="0" fontId="2" fillId="0" borderId="17" xfId="0" applyFont="1" applyBorder="1" applyAlignment="1" applyProtection="1">
      <alignment horizontal="center" vertical="center" wrapText="1"/>
      <protection hidden="1"/>
    </xf>
    <xf numFmtId="0" fontId="13" fillId="0" borderId="40" xfId="0" applyFont="1" applyBorder="1" applyAlignment="1" applyProtection="1">
      <alignment horizontal="left" vertical="center" wrapText="1" indent="1"/>
      <protection hidden="1"/>
    </xf>
    <xf numFmtId="0" fontId="13" fillId="0" borderId="43" xfId="0" applyFont="1" applyBorder="1" applyAlignment="1" applyProtection="1">
      <alignment horizontal="left" vertical="center" wrapText="1" indent="1"/>
      <protection hidden="1"/>
    </xf>
    <xf numFmtId="0" fontId="0" fillId="0" borderId="19" xfId="0" applyFill="1" applyBorder="1" applyAlignment="1" applyProtection="1">
      <alignment horizontal="left"/>
      <protection hidden="1"/>
    </xf>
    <xf numFmtId="0" fontId="0" fillId="0" borderId="20" xfId="0" applyFill="1" applyBorder="1" applyAlignment="1" applyProtection="1">
      <alignment horizontal="left"/>
      <protection hidden="1"/>
    </xf>
    <xf numFmtId="0" fontId="0" fillId="0" borderId="21" xfId="0" applyFill="1" applyBorder="1" applyAlignment="1" applyProtection="1">
      <alignment horizontal="left"/>
      <protection hidden="1"/>
    </xf>
    <xf numFmtId="164" fontId="24" fillId="6" borderId="5" xfId="0" applyNumberFormat="1" applyFont="1" applyFill="1" applyBorder="1" applyAlignment="1" applyProtection="1">
      <alignment horizontal="left" vertical="center" indent="1"/>
    </xf>
    <xf numFmtId="164" fontId="24" fillId="6" borderId="6" xfId="0" applyNumberFormat="1" applyFont="1" applyFill="1" applyBorder="1" applyAlignment="1" applyProtection="1">
      <alignment horizontal="left" vertical="center" indent="1"/>
    </xf>
    <xf numFmtId="164" fontId="24" fillId="6" borderId="7" xfId="0" applyNumberFormat="1" applyFont="1" applyFill="1" applyBorder="1" applyAlignment="1" applyProtection="1">
      <alignment horizontal="left" vertical="center" indent="1"/>
    </xf>
    <xf numFmtId="164" fontId="2" fillId="0" borderId="4" xfId="0" applyNumberFormat="1" applyFont="1" applyBorder="1" applyAlignment="1" applyProtection="1">
      <alignment horizontal="left"/>
    </xf>
    <xf numFmtId="0" fontId="2" fillId="0" borderId="4" xfId="0" applyFont="1" applyBorder="1" applyAlignment="1" applyProtection="1">
      <alignment horizontal="left"/>
    </xf>
    <xf numFmtId="0" fontId="11" fillId="9" borderId="0" xfId="0" applyFont="1" applyFill="1" applyAlignment="1" applyProtection="1">
      <alignment horizontal="left" vertical="top" wrapText="1"/>
      <protection hidden="1"/>
    </xf>
    <xf numFmtId="0" fontId="2" fillId="3" borderId="122" xfId="0" applyFont="1" applyFill="1" applyBorder="1" applyAlignment="1" applyProtection="1">
      <alignment horizontal="left"/>
      <protection hidden="1"/>
    </xf>
    <xf numFmtId="0" fontId="2" fillId="3" borderId="123" xfId="0" applyFont="1" applyFill="1" applyBorder="1" applyAlignment="1" applyProtection="1">
      <alignment horizontal="left"/>
      <protection hidden="1"/>
    </xf>
    <xf numFmtId="0" fontId="2" fillId="3" borderId="124" xfId="0" applyFont="1" applyFill="1" applyBorder="1" applyAlignment="1" applyProtection="1">
      <alignment horizontal="left"/>
      <protection hidden="1"/>
    </xf>
    <xf numFmtId="0" fontId="19" fillId="3" borderId="41" xfId="0" applyFont="1" applyFill="1" applyBorder="1" applyAlignment="1" applyProtection="1">
      <alignment horizontal="left" vertical="top" wrapText="1" indent="1"/>
      <protection hidden="1"/>
    </xf>
    <xf numFmtId="0" fontId="19" fillId="3" borderId="121" xfId="0" applyFont="1" applyFill="1" applyBorder="1" applyAlignment="1" applyProtection="1">
      <alignment horizontal="left" vertical="top" wrapText="1" indent="1"/>
      <protection hidden="1"/>
    </xf>
    <xf numFmtId="0" fontId="27" fillId="0" borderId="17" xfId="0" applyFont="1" applyFill="1" applyBorder="1" applyAlignment="1" applyProtection="1">
      <alignment horizontal="left"/>
      <protection hidden="1"/>
    </xf>
    <xf numFmtId="0" fontId="27" fillId="0" borderId="18" xfId="0" applyFont="1" applyFill="1" applyBorder="1" applyAlignment="1" applyProtection="1">
      <alignment horizontal="left"/>
      <protection hidden="1"/>
    </xf>
    <xf numFmtId="164" fontId="0" fillId="0" borderId="25" xfId="0" applyNumberFormat="1" applyBorder="1" applyAlignment="1" applyProtection="1">
      <alignment horizontal="center"/>
      <protection hidden="1"/>
    </xf>
    <xf numFmtId="164" fontId="0" fillId="0" borderId="30" xfId="0" applyNumberFormat="1" applyBorder="1" applyAlignment="1" applyProtection="1">
      <alignment horizontal="center"/>
      <protection hidden="1"/>
    </xf>
    <xf numFmtId="0" fontId="0" fillId="0" borderId="17" xfId="0" applyBorder="1" applyAlignment="1" applyProtection="1">
      <alignment horizontal="left" vertical="center" wrapText="1" indent="1"/>
      <protection hidden="1"/>
    </xf>
    <xf numFmtId="0" fontId="0" fillId="0" borderId="32" xfId="0" applyFont="1" applyBorder="1" applyAlignment="1" applyProtection="1">
      <alignment horizontal="left" vertical="center" wrapText="1"/>
      <protection hidden="1"/>
    </xf>
    <xf numFmtId="0" fontId="2" fillId="0" borderId="72" xfId="0" applyFont="1" applyBorder="1" applyAlignment="1" applyProtection="1">
      <alignment horizontal="center" vertical="center"/>
      <protection hidden="1"/>
    </xf>
    <xf numFmtId="0" fontId="2" fillId="0" borderId="73" xfId="0" applyFont="1" applyBorder="1" applyAlignment="1" applyProtection="1">
      <alignment horizontal="center" vertical="center"/>
      <protection hidden="1"/>
    </xf>
    <xf numFmtId="164" fontId="2" fillId="0" borderId="48" xfId="0" applyNumberFormat="1" applyFont="1" applyBorder="1" applyAlignment="1" applyProtection="1">
      <alignment horizontal="right" vertical="top"/>
      <protection hidden="1"/>
    </xf>
    <xf numFmtId="164" fontId="2" fillId="0" borderId="11" xfId="0" applyNumberFormat="1" applyFont="1" applyBorder="1" applyAlignment="1" applyProtection="1">
      <alignment horizontal="right" vertical="top"/>
      <protection hidden="1"/>
    </xf>
    <xf numFmtId="164" fontId="2" fillId="0" borderId="13" xfId="0" applyNumberFormat="1" applyFont="1" applyBorder="1" applyAlignment="1" applyProtection="1">
      <alignment horizontal="right" vertical="top"/>
      <protection hidden="1"/>
    </xf>
    <xf numFmtId="0" fontId="0" fillId="0" borderId="17" xfId="0" applyBorder="1" applyAlignment="1" applyProtection="1">
      <alignment horizontal="left"/>
      <protection hidden="1"/>
    </xf>
    <xf numFmtId="164" fontId="24" fillId="6" borderId="5" xfId="0" applyNumberFormat="1" applyFont="1" applyFill="1" applyBorder="1" applyAlignment="1" applyProtection="1">
      <alignment horizontal="left" vertical="center" indent="1"/>
      <protection hidden="1"/>
    </xf>
    <xf numFmtId="164" fontId="24" fillId="6" borderId="6" xfId="0" applyNumberFormat="1" applyFont="1" applyFill="1" applyBorder="1" applyAlignment="1" applyProtection="1">
      <alignment horizontal="left" vertical="center" indent="1"/>
      <protection hidden="1"/>
    </xf>
    <xf numFmtId="164" fontId="24" fillId="6" borderId="7" xfId="0" applyNumberFormat="1" applyFont="1" applyFill="1" applyBorder="1" applyAlignment="1" applyProtection="1">
      <alignment horizontal="left" vertical="center" indent="1"/>
      <protection hidden="1"/>
    </xf>
    <xf numFmtId="0" fontId="0" fillId="0" borderId="18" xfId="0" applyBorder="1" applyAlignment="1" applyProtection="1">
      <alignment horizontal="left"/>
      <protection hidden="1"/>
    </xf>
    <xf numFmtId="0" fontId="0" fillId="0" borderId="18" xfId="0" applyBorder="1" applyAlignment="1" applyProtection="1">
      <alignment horizontal="center"/>
      <protection hidden="1"/>
    </xf>
    <xf numFmtId="0" fontId="0" fillId="0" borderId="29" xfId="0" applyBorder="1" applyAlignment="1" applyProtection="1">
      <alignment horizontal="center"/>
      <protection hidden="1"/>
    </xf>
    <xf numFmtId="0" fontId="0" fillId="0" borderId="27" xfId="0" applyBorder="1" applyAlignment="1" applyProtection="1">
      <alignment horizontal="left" vertical="center" wrapText="1"/>
      <protection hidden="1"/>
    </xf>
    <xf numFmtId="0" fontId="20" fillId="4" borderId="17" xfId="0" applyFont="1" applyFill="1" applyBorder="1" applyAlignment="1" applyProtection="1">
      <alignment horizontal="center" vertical="center"/>
      <protection locked="0" hidden="1"/>
    </xf>
    <xf numFmtId="0" fontId="20" fillId="4" borderId="17" xfId="0" applyFont="1" applyFill="1" applyBorder="1" applyAlignment="1" applyProtection="1">
      <alignment horizontal="left" vertical="center"/>
      <protection locked="0" hidden="1"/>
    </xf>
    <xf numFmtId="0" fontId="2" fillId="0" borderId="17" xfId="0" applyFont="1" applyBorder="1" applyAlignment="1" applyProtection="1">
      <alignment horizontal="left" vertical="center"/>
      <protection hidden="1"/>
    </xf>
    <xf numFmtId="0" fontId="2" fillId="0" borderId="27" xfId="0" applyFont="1" applyBorder="1" applyAlignment="1" applyProtection="1">
      <alignment horizontal="left" vertical="center"/>
      <protection hidden="1"/>
    </xf>
    <xf numFmtId="0" fontId="0" fillId="0" borderId="41" xfId="0" applyBorder="1" applyAlignment="1" applyProtection="1">
      <alignment horizontal="left" vertical="center" wrapText="1" indent="1"/>
      <protection hidden="1"/>
    </xf>
    <xf numFmtId="0" fontId="2" fillId="0" borderId="19" xfId="0" applyFont="1" applyBorder="1" applyAlignment="1" applyProtection="1">
      <alignment horizontal="center" vertical="center" wrapText="1"/>
      <protection hidden="1"/>
    </xf>
    <xf numFmtId="0" fontId="2" fillId="0" borderId="78" xfId="0" applyFont="1" applyBorder="1" applyAlignment="1" applyProtection="1">
      <alignment horizontal="center" vertical="center" wrapText="1"/>
      <protection hidden="1"/>
    </xf>
    <xf numFmtId="0" fontId="20" fillId="4" borderId="19" xfId="0" applyFont="1" applyFill="1" applyBorder="1" applyAlignment="1" applyProtection="1">
      <alignment horizontal="left"/>
      <protection locked="0" hidden="1"/>
    </xf>
    <xf numFmtId="0" fontId="20" fillId="4" borderId="78" xfId="0" applyFont="1" applyFill="1" applyBorder="1" applyAlignment="1" applyProtection="1">
      <alignment horizontal="left"/>
      <protection locked="0" hidden="1"/>
    </xf>
    <xf numFmtId="0" fontId="19" fillId="0" borderId="0" xfId="0" applyFont="1" applyBorder="1" applyAlignment="1" applyProtection="1">
      <alignment horizontal="center"/>
      <protection hidden="1"/>
    </xf>
    <xf numFmtId="0" fontId="0" fillId="14" borderId="17" xfId="0" applyFont="1" applyFill="1" applyBorder="1" applyAlignment="1" applyProtection="1">
      <alignment horizontal="left"/>
      <protection hidden="1"/>
    </xf>
    <xf numFmtId="164" fontId="2" fillId="0" borderId="25" xfId="0" applyNumberFormat="1" applyFont="1" applyBorder="1" applyAlignment="1" applyProtection="1">
      <alignment horizontal="right" vertical="top"/>
      <protection hidden="1"/>
    </xf>
    <xf numFmtId="164" fontId="0" fillId="0" borderId="13" xfId="0" applyNumberFormat="1" applyBorder="1" applyAlignment="1" applyProtection="1">
      <alignment horizontal="center"/>
      <protection hidden="1"/>
    </xf>
    <xf numFmtId="164" fontId="0" fillId="0" borderId="14" xfId="0" applyNumberFormat="1" applyBorder="1" applyAlignment="1" applyProtection="1">
      <alignment horizontal="center"/>
      <protection hidden="1"/>
    </xf>
    <xf numFmtId="164" fontId="0" fillId="0" borderId="15" xfId="0" applyNumberFormat="1" applyBorder="1" applyAlignment="1" applyProtection="1">
      <alignment horizontal="center"/>
      <protection hidden="1"/>
    </xf>
    <xf numFmtId="0" fontId="1" fillId="6" borderId="6" xfId="0" applyFont="1" applyFill="1" applyBorder="1" applyAlignment="1" applyProtection="1">
      <alignment horizontal="left" vertical="center"/>
      <protection hidden="1"/>
    </xf>
    <xf numFmtId="0" fontId="1" fillId="6" borderId="7" xfId="0" applyFont="1" applyFill="1" applyBorder="1" applyAlignment="1" applyProtection="1">
      <alignment horizontal="left" vertical="center"/>
      <protection hidden="1"/>
    </xf>
    <xf numFmtId="0" fontId="2" fillId="0" borderId="17" xfId="0" applyFont="1" applyBorder="1" applyAlignment="1" applyProtection="1">
      <alignment horizontal="left" indent="1"/>
      <protection hidden="1"/>
    </xf>
    <xf numFmtId="0" fontId="2" fillId="0" borderId="18" xfId="0" applyFont="1" applyBorder="1" applyAlignment="1" applyProtection="1">
      <alignment horizontal="left" indent="1"/>
      <protection hidden="1"/>
    </xf>
    <xf numFmtId="0" fontId="2" fillId="3" borderId="17" xfId="0" applyFont="1" applyFill="1" applyBorder="1" applyAlignment="1" applyProtection="1">
      <alignment horizontal="left"/>
      <protection hidden="1"/>
    </xf>
    <xf numFmtId="0" fontId="2" fillId="3" borderId="19" xfId="0" applyNumberFormat="1" applyFont="1" applyFill="1" applyBorder="1" applyAlignment="1" applyProtection="1">
      <alignment horizontal="left" vertical="top" wrapText="1" indent="1"/>
      <protection hidden="1"/>
    </xf>
    <xf numFmtId="0" fontId="2" fillId="3" borderId="20" xfId="0" applyNumberFormat="1" applyFont="1" applyFill="1" applyBorder="1" applyAlignment="1" applyProtection="1">
      <alignment horizontal="left" vertical="top" wrapText="1" indent="1"/>
      <protection hidden="1"/>
    </xf>
    <xf numFmtId="0" fontId="2" fillId="3" borderId="21" xfId="0" applyNumberFormat="1" applyFont="1" applyFill="1" applyBorder="1" applyAlignment="1" applyProtection="1">
      <alignment horizontal="left" vertical="top" wrapText="1" indent="1"/>
      <protection hidden="1"/>
    </xf>
    <xf numFmtId="170" fontId="19" fillId="0" borderId="0" xfId="0" applyNumberFormat="1" applyFont="1" applyBorder="1" applyAlignment="1" applyProtection="1">
      <alignment horizontal="left" indent="1"/>
      <protection hidden="1"/>
    </xf>
    <xf numFmtId="170" fontId="19" fillId="0" borderId="12" xfId="0" applyNumberFormat="1" applyFont="1" applyBorder="1" applyAlignment="1" applyProtection="1">
      <alignment horizontal="left" indent="1"/>
      <protection hidden="1"/>
    </xf>
    <xf numFmtId="164" fontId="0" fillId="0" borderId="17" xfId="0" applyNumberFormat="1" applyBorder="1" applyAlignment="1" applyProtection="1">
      <alignment horizontal="center"/>
      <protection hidden="1"/>
    </xf>
    <xf numFmtId="164" fontId="0" fillId="0" borderId="18" xfId="0" applyNumberFormat="1" applyBorder="1" applyAlignment="1" applyProtection="1">
      <alignment horizontal="center"/>
      <protection hidden="1"/>
    </xf>
    <xf numFmtId="164" fontId="0" fillId="4" borderId="36" xfId="0" applyNumberFormat="1" applyFill="1" applyBorder="1" applyAlignment="1" applyProtection="1">
      <alignment horizontal="left" vertical="top" wrapText="1" indent="1"/>
      <protection locked="0"/>
    </xf>
    <xf numFmtId="164" fontId="0" fillId="4" borderId="37" xfId="0" applyNumberFormat="1" applyFill="1" applyBorder="1" applyAlignment="1" applyProtection="1">
      <alignment horizontal="left" vertical="top" wrapText="1" indent="1"/>
      <protection locked="0"/>
    </xf>
    <xf numFmtId="164" fontId="0" fillId="4" borderId="44" xfId="0" applyNumberFormat="1" applyFill="1" applyBorder="1" applyAlignment="1" applyProtection="1">
      <alignment horizontal="left" vertical="top" wrapText="1" indent="1"/>
      <protection locked="0"/>
    </xf>
    <xf numFmtId="164" fontId="2" fillId="0" borderId="8" xfId="0" applyNumberFormat="1" applyFont="1" applyBorder="1" applyAlignment="1" applyProtection="1">
      <alignment horizontal="right" vertical="top"/>
      <protection hidden="1"/>
    </xf>
    <xf numFmtId="0" fontId="20" fillId="12" borderId="102" xfId="0" applyFont="1" applyFill="1" applyBorder="1" applyAlignment="1" applyProtection="1">
      <alignment horizontal="left" vertical="top" wrapText="1"/>
      <protection hidden="1"/>
    </xf>
    <xf numFmtId="0" fontId="20" fillId="12" borderId="103" xfId="0" applyFont="1" applyFill="1" applyBorder="1" applyAlignment="1" applyProtection="1">
      <alignment horizontal="left" vertical="top" wrapText="1"/>
      <protection hidden="1"/>
    </xf>
    <xf numFmtId="0" fontId="20" fillId="12" borderId="104" xfId="0" applyFont="1" applyFill="1" applyBorder="1" applyAlignment="1" applyProtection="1">
      <alignment horizontal="left" vertical="top" wrapText="1"/>
      <protection hidden="1"/>
    </xf>
    <xf numFmtId="0" fontId="2" fillId="0" borderId="76" xfId="0" applyFont="1" applyBorder="1" applyAlignment="1" applyProtection="1">
      <alignment horizontal="left" vertical="center"/>
      <protection hidden="1"/>
    </xf>
    <xf numFmtId="164" fontId="0" fillId="4" borderId="17" xfId="0" applyNumberFormat="1" applyFill="1" applyBorder="1" applyAlignment="1" applyProtection="1">
      <alignment horizontal="left" vertical="top" wrapText="1"/>
      <protection locked="0"/>
    </xf>
    <xf numFmtId="164" fontId="0" fillId="4" borderId="18" xfId="0" applyNumberFormat="1" applyFill="1" applyBorder="1" applyAlignment="1" applyProtection="1">
      <alignment horizontal="left" vertical="top" wrapText="1"/>
      <protection locked="0"/>
    </xf>
    <xf numFmtId="0" fontId="2" fillId="0" borderId="32" xfId="0" applyFont="1" applyBorder="1" applyAlignment="1" applyProtection="1">
      <alignment horizontal="left"/>
      <protection hidden="1"/>
    </xf>
    <xf numFmtId="0" fontId="2" fillId="0" borderId="33" xfId="0" applyFont="1" applyBorder="1" applyAlignment="1" applyProtection="1">
      <alignment horizontal="left"/>
      <protection hidden="1"/>
    </xf>
    <xf numFmtId="0" fontId="11" fillId="3" borderId="12" xfId="0" applyFont="1" applyFill="1" applyBorder="1" applyAlignment="1" applyProtection="1">
      <alignment horizontal="center"/>
      <protection hidden="1"/>
    </xf>
    <xf numFmtId="164" fontId="2" fillId="0" borderId="77" xfId="0" applyNumberFormat="1" applyFont="1" applyBorder="1" applyAlignment="1" applyProtection="1">
      <alignment horizontal="right" vertical="top"/>
      <protection hidden="1"/>
    </xf>
    <xf numFmtId="164" fontId="2" fillId="0" borderId="71" xfId="0" applyNumberFormat="1" applyFont="1" applyBorder="1" applyAlignment="1" applyProtection="1">
      <alignment horizontal="right" vertical="top"/>
      <protection hidden="1"/>
    </xf>
    <xf numFmtId="0" fontId="11" fillId="3" borderId="0" xfId="0" applyFont="1" applyFill="1" applyBorder="1" applyAlignment="1" applyProtection="1">
      <alignment horizontal="center"/>
      <protection hidden="1"/>
    </xf>
    <xf numFmtId="164" fontId="2" fillId="3" borderId="8" xfId="0" applyNumberFormat="1" applyFont="1" applyFill="1" applyBorder="1" applyAlignment="1" applyProtection="1">
      <alignment horizontal="right" vertical="top"/>
      <protection hidden="1"/>
    </xf>
    <xf numFmtId="0" fontId="0" fillId="3" borderId="19" xfId="0" applyFill="1" applyBorder="1" applyAlignment="1" applyProtection="1">
      <alignment horizontal="left" vertical="top" wrapText="1"/>
      <protection hidden="1"/>
    </xf>
    <xf numFmtId="0" fontId="0" fillId="3" borderId="20" xfId="0" applyFill="1" applyBorder="1" applyAlignment="1" applyProtection="1">
      <alignment horizontal="left" vertical="top" wrapText="1"/>
      <protection hidden="1"/>
    </xf>
    <xf numFmtId="0" fontId="0" fillId="3" borderId="21" xfId="0" applyFill="1" applyBorder="1" applyAlignment="1" applyProtection="1">
      <alignment horizontal="left" vertical="top" wrapText="1"/>
      <protection hidden="1"/>
    </xf>
    <xf numFmtId="0" fontId="0" fillId="0" borderId="17" xfId="0" applyBorder="1" applyAlignment="1" applyProtection="1">
      <alignment horizontal="left" vertical="top" wrapText="1" indent="1"/>
      <protection hidden="1"/>
    </xf>
    <xf numFmtId="0" fontId="0" fillId="0" borderId="41" xfId="0" applyBorder="1" applyAlignment="1" applyProtection="1">
      <alignment horizontal="center" vertical="center" wrapText="1"/>
      <protection hidden="1"/>
    </xf>
    <xf numFmtId="0" fontId="0" fillId="0" borderId="41" xfId="0" applyBorder="1" applyAlignment="1" applyProtection="1">
      <alignment horizontal="left" indent="1"/>
      <protection hidden="1"/>
    </xf>
    <xf numFmtId="0" fontId="0" fillId="0" borderId="41" xfId="0" applyBorder="1" applyAlignment="1" applyProtection="1">
      <alignment horizontal="left" vertical="top" wrapText="1" indent="1"/>
      <protection hidden="1"/>
    </xf>
    <xf numFmtId="0" fontId="39" fillId="3" borderId="101" xfId="0" applyFont="1" applyFill="1" applyBorder="1" applyAlignment="1" applyProtection="1">
      <alignment horizontal="left" vertical="top" wrapText="1" indent="1"/>
      <protection hidden="1"/>
    </xf>
    <xf numFmtId="0" fontId="6" fillId="0" borderId="99" xfId="0" applyFont="1" applyBorder="1" applyAlignment="1" applyProtection="1">
      <alignment horizontal="left" vertical="top" wrapText="1" indent="1"/>
      <protection hidden="1"/>
    </xf>
    <xf numFmtId="0" fontId="6" fillId="0" borderId="55" xfId="0" applyFont="1" applyBorder="1" applyAlignment="1" applyProtection="1">
      <alignment horizontal="left" vertical="top" wrapText="1" indent="1"/>
      <protection hidden="1"/>
    </xf>
    <xf numFmtId="0" fontId="6" fillId="0" borderId="100" xfId="0" applyFont="1" applyBorder="1" applyAlignment="1" applyProtection="1">
      <alignment horizontal="left" vertical="top" wrapText="1" indent="1"/>
      <protection hidden="1"/>
    </xf>
    <xf numFmtId="2" fontId="2" fillId="0" borderId="8" xfId="0" applyNumberFormat="1" applyFont="1" applyBorder="1" applyAlignment="1" applyProtection="1">
      <alignment horizontal="right" vertical="top"/>
      <protection hidden="1"/>
    </xf>
    <xf numFmtId="2" fontId="2" fillId="0" borderId="11" xfId="0" applyNumberFormat="1" applyFont="1" applyBorder="1" applyAlignment="1" applyProtection="1">
      <alignment horizontal="right" vertical="top"/>
      <protection hidden="1"/>
    </xf>
    <xf numFmtId="164" fontId="0" fillId="3" borderId="11" xfId="0" applyNumberFormat="1" applyFill="1" applyBorder="1" applyAlignment="1" applyProtection="1">
      <alignment horizontal="center"/>
      <protection hidden="1"/>
    </xf>
    <xf numFmtId="164" fontId="0" fillId="3" borderId="0" xfId="0" applyNumberFormat="1" applyFill="1" applyBorder="1" applyAlignment="1" applyProtection="1">
      <alignment horizontal="center"/>
      <protection hidden="1"/>
    </xf>
    <xf numFmtId="164" fontId="0" fillId="3" borderId="12" xfId="0" applyNumberFormat="1" applyFill="1" applyBorder="1" applyAlignment="1" applyProtection="1">
      <alignment horizontal="center"/>
      <protection hidden="1"/>
    </xf>
    <xf numFmtId="0" fontId="2" fillId="3" borderId="19" xfId="0" applyFont="1" applyFill="1" applyBorder="1" applyAlignment="1" applyProtection="1">
      <alignment horizontal="left"/>
      <protection hidden="1"/>
    </xf>
    <xf numFmtId="0" fontId="2" fillId="3" borderId="20" xfId="0" applyFont="1" applyFill="1" applyBorder="1" applyAlignment="1" applyProtection="1">
      <alignment horizontal="left"/>
      <protection hidden="1"/>
    </xf>
    <xf numFmtId="0" fontId="2" fillId="3" borderId="21" xfId="0" applyFont="1" applyFill="1" applyBorder="1" applyAlignment="1" applyProtection="1">
      <alignment horizontal="left"/>
      <protection hidden="1"/>
    </xf>
    <xf numFmtId="164" fontId="0" fillId="9" borderId="0" xfId="0" applyNumberFormat="1" applyFill="1" applyAlignment="1" applyProtection="1">
      <alignment horizontal="center"/>
      <protection hidden="1"/>
    </xf>
    <xf numFmtId="0" fontId="0" fillId="3" borderId="17" xfId="0" applyFill="1" applyBorder="1" applyAlignment="1" applyProtection="1">
      <alignment horizontal="left" vertical="top" wrapText="1"/>
      <protection locked="0"/>
    </xf>
    <xf numFmtId="0" fontId="0" fillId="3" borderId="18" xfId="0" applyFill="1" applyBorder="1" applyAlignment="1" applyProtection="1">
      <alignment horizontal="left" vertical="top" wrapText="1"/>
      <protection locked="0"/>
    </xf>
    <xf numFmtId="0" fontId="2" fillId="3" borderId="9" xfId="0" applyFont="1" applyFill="1" applyBorder="1" applyAlignment="1" applyProtection="1">
      <alignment horizontal="left"/>
      <protection hidden="1"/>
    </xf>
    <xf numFmtId="0" fontId="2" fillId="3" borderId="10" xfId="0" applyFont="1" applyFill="1" applyBorder="1" applyAlignment="1" applyProtection="1">
      <alignment horizontal="left"/>
      <protection hidden="1"/>
    </xf>
    <xf numFmtId="0" fontId="0" fillId="3" borderId="34" xfId="0" applyFill="1" applyBorder="1" applyAlignment="1" applyProtection="1">
      <alignment horizontal="left" vertical="top" wrapText="1"/>
      <protection locked="0"/>
    </xf>
    <xf numFmtId="0" fontId="0" fillId="3" borderId="40" xfId="0" applyFill="1" applyBorder="1" applyAlignment="1" applyProtection="1">
      <alignment horizontal="left" vertical="top" wrapText="1"/>
      <protection locked="0"/>
    </xf>
    <xf numFmtId="0" fontId="0" fillId="3" borderId="43" xfId="0" applyFill="1" applyBorder="1" applyAlignment="1" applyProtection="1">
      <alignment horizontal="left" vertical="top" wrapText="1"/>
      <protection locked="0"/>
    </xf>
    <xf numFmtId="0" fontId="0" fillId="3" borderId="38" xfId="0" applyFill="1" applyBorder="1" applyAlignment="1" applyProtection="1">
      <alignment horizontal="left" vertical="top" wrapText="1"/>
      <protection locked="0"/>
    </xf>
    <xf numFmtId="0" fontId="0" fillId="3" borderId="0"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6" xfId="0" applyFill="1" applyBorder="1" applyAlignment="1" applyProtection="1">
      <alignment horizontal="left" vertical="top" wrapText="1"/>
      <protection locked="0"/>
    </xf>
    <xf numFmtId="0" fontId="0" fillId="3" borderId="37" xfId="0" applyFill="1" applyBorder="1" applyAlignment="1" applyProtection="1">
      <alignment horizontal="left" vertical="top" wrapText="1"/>
      <protection locked="0"/>
    </xf>
    <xf numFmtId="0" fontId="0" fillId="3" borderId="44" xfId="0" applyFill="1" applyBorder="1" applyAlignment="1" applyProtection="1">
      <alignment horizontal="left" vertical="top" wrapText="1"/>
      <protection locked="0"/>
    </xf>
    <xf numFmtId="0" fontId="2" fillId="3" borderId="17" xfId="0" applyFont="1" applyFill="1" applyBorder="1" applyAlignment="1" applyProtection="1">
      <alignment horizontal="left" vertical="center" wrapText="1"/>
      <protection hidden="1"/>
    </xf>
    <xf numFmtId="0" fontId="0" fillId="3" borderId="9" xfId="0" applyFill="1" applyBorder="1" applyAlignment="1" applyProtection="1">
      <alignment horizontal="left"/>
      <protection hidden="1"/>
    </xf>
    <xf numFmtId="0" fontId="0" fillId="3" borderId="10" xfId="0" applyFill="1" applyBorder="1" applyAlignment="1" applyProtection="1">
      <alignment horizontal="left"/>
      <protection hidden="1"/>
    </xf>
    <xf numFmtId="0" fontId="11" fillId="9" borderId="0" xfId="0" applyFont="1" applyFill="1" applyAlignment="1" applyProtection="1">
      <alignment horizontal="left" wrapText="1"/>
      <protection hidden="1"/>
    </xf>
    <xf numFmtId="0" fontId="28" fillId="0" borderId="27" xfId="0" applyFont="1" applyBorder="1" applyAlignment="1" applyProtection="1">
      <alignment horizontal="left" vertical="center" wrapText="1" indent="1"/>
      <protection hidden="1"/>
    </xf>
    <xf numFmtId="164" fontId="2" fillId="0" borderId="31" xfId="0" applyNumberFormat="1" applyFont="1" applyBorder="1" applyAlignment="1" applyProtection="1">
      <alignment horizontal="right" vertical="top"/>
      <protection hidden="1"/>
    </xf>
    <xf numFmtId="164" fontId="2" fillId="0" borderId="30" xfId="0" applyNumberFormat="1" applyFont="1" applyBorder="1" applyAlignment="1" applyProtection="1">
      <alignment horizontal="right" vertical="top"/>
      <protection hidden="1"/>
    </xf>
    <xf numFmtId="164" fontId="2" fillId="0" borderId="26" xfId="0" applyNumberFormat="1" applyFont="1" applyBorder="1" applyAlignment="1" applyProtection="1">
      <alignment horizontal="right" vertical="top"/>
      <protection hidden="1"/>
    </xf>
    <xf numFmtId="0" fontId="13" fillId="0" borderId="17" xfId="0" applyFont="1" applyFill="1" applyBorder="1" applyAlignment="1" applyProtection="1">
      <alignment horizontal="left"/>
      <protection hidden="1"/>
    </xf>
    <xf numFmtId="0" fontId="13" fillId="0" borderId="18" xfId="0" applyFont="1" applyFill="1" applyBorder="1" applyAlignment="1" applyProtection="1">
      <alignment horizontal="left"/>
      <protection hidden="1"/>
    </xf>
    <xf numFmtId="0" fontId="0" fillId="0" borderId="75" xfId="0" applyBorder="1" applyAlignment="1" applyProtection="1">
      <alignment horizontal="center"/>
      <protection hidden="1"/>
    </xf>
    <xf numFmtId="0" fontId="0" fillId="0" borderId="74" xfId="0" applyBorder="1" applyAlignment="1" applyProtection="1">
      <alignment horizontal="center"/>
      <protection hidden="1"/>
    </xf>
    <xf numFmtId="0" fontId="2" fillId="0" borderId="18" xfId="0" applyFont="1" applyBorder="1" applyAlignment="1" applyProtection="1">
      <alignment horizontal="left"/>
      <protection hidden="1"/>
    </xf>
    <xf numFmtId="164" fontId="0" fillId="0" borderId="11" xfId="0" applyNumberFormat="1" applyBorder="1" applyAlignment="1" applyProtection="1">
      <alignment horizontal="center"/>
      <protection hidden="1"/>
    </xf>
    <xf numFmtId="164" fontId="0" fillId="0" borderId="0" xfId="0" applyNumberFormat="1" applyBorder="1" applyAlignment="1" applyProtection="1">
      <alignment horizontal="center"/>
      <protection hidden="1"/>
    </xf>
    <xf numFmtId="164" fontId="0" fillId="0" borderId="12" xfId="0" applyNumberFormat="1" applyBorder="1" applyAlignment="1" applyProtection="1">
      <alignment horizontal="center"/>
      <protection hidden="1"/>
    </xf>
    <xf numFmtId="0" fontId="13" fillId="0" borderId="14" xfId="0" applyFont="1" applyBorder="1" applyAlignment="1" applyProtection="1">
      <alignment horizontal="left" vertical="top" wrapText="1" indent="1"/>
      <protection hidden="1"/>
    </xf>
    <xf numFmtId="0" fontId="13" fillId="0" borderId="15" xfId="0" applyFont="1" applyBorder="1" applyAlignment="1" applyProtection="1">
      <alignment horizontal="left" vertical="top" wrapText="1" indent="1"/>
      <protection hidden="1"/>
    </xf>
    <xf numFmtId="0" fontId="0" fillId="0" borderId="19"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0" fillId="0" borderId="21" xfId="0" applyBorder="1" applyAlignment="1" applyProtection="1">
      <alignment horizontal="left" vertical="center"/>
      <protection hidden="1"/>
    </xf>
    <xf numFmtId="0" fontId="0" fillId="0" borderId="32" xfId="0" applyBorder="1" applyAlignment="1" applyProtection="1">
      <alignment horizontal="left"/>
      <protection hidden="1"/>
    </xf>
    <xf numFmtId="0" fontId="2" fillId="0" borderId="17" xfId="0" applyFont="1" applyBorder="1" applyAlignment="1" applyProtection="1">
      <alignment horizontal="center" vertical="top" wrapText="1"/>
      <protection hidden="1"/>
    </xf>
    <xf numFmtId="164" fontId="2" fillId="0" borderId="118" xfId="0" applyNumberFormat="1" applyFont="1" applyBorder="1" applyAlignment="1" applyProtection="1">
      <alignment horizontal="right" vertical="top"/>
      <protection hidden="1"/>
    </xf>
    <xf numFmtId="164" fontId="2" fillId="0" borderId="120" xfId="0" applyNumberFormat="1" applyFont="1" applyBorder="1" applyAlignment="1" applyProtection="1">
      <alignment horizontal="right" vertical="top"/>
      <protection hidden="1"/>
    </xf>
    <xf numFmtId="0" fontId="0" fillId="0" borderId="19" xfId="0" applyBorder="1" applyAlignment="1" applyProtection="1">
      <alignment horizontal="left" vertical="top" wrapText="1"/>
      <protection hidden="1"/>
    </xf>
    <xf numFmtId="0" fontId="0" fillId="0" borderId="20" xfId="0" applyBorder="1" applyAlignment="1" applyProtection="1">
      <alignment horizontal="left" vertical="top" wrapText="1"/>
      <protection hidden="1"/>
    </xf>
    <xf numFmtId="0" fontId="0" fillId="0" borderId="21" xfId="0" applyBorder="1" applyAlignment="1" applyProtection="1">
      <alignment horizontal="left" vertical="top" wrapText="1"/>
      <protection hidden="1"/>
    </xf>
    <xf numFmtId="0" fontId="18" fillId="9" borderId="0" xfId="0" applyFont="1" applyFill="1" applyAlignment="1" applyProtection="1">
      <alignment horizontal="center" wrapText="1"/>
      <protection hidden="1"/>
    </xf>
    <xf numFmtId="0" fontId="18" fillId="9" borderId="9" xfId="0" applyFont="1" applyFill="1" applyBorder="1" applyAlignment="1" applyProtection="1">
      <alignment horizontal="right" vertical="center" indent="1"/>
      <protection hidden="1"/>
    </xf>
    <xf numFmtId="0" fontId="18" fillId="9" borderId="10" xfId="0" applyFont="1" applyFill="1" applyBorder="1" applyAlignment="1" applyProtection="1">
      <alignment horizontal="right" vertical="center" indent="1"/>
      <protection hidden="1"/>
    </xf>
    <xf numFmtId="0" fontId="18" fillId="9" borderId="0" xfId="0" applyFont="1" applyFill="1" applyBorder="1" applyAlignment="1" applyProtection="1">
      <alignment horizontal="right" vertical="center" indent="1"/>
      <protection hidden="1"/>
    </xf>
    <xf numFmtId="0" fontId="18" fillId="9" borderId="12" xfId="0" applyFont="1" applyFill="1" applyBorder="1" applyAlignment="1" applyProtection="1">
      <alignment horizontal="right" vertical="center" indent="1"/>
      <protection hidden="1"/>
    </xf>
    <xf numFmtId="0" fontId="0" fillId="9" borderId="0" xfId="0" applyFill="1" applyAlignment="1" applyProtection="1">
      <alignment horizontal="center"/>
      <protection hidden="1"/>
    </xf>
    <xf numFmtId="171" fontId="13" fillId="0" borderId="0" xfId="0" applyNumberFormat="1" applyFont="1" applyBorder="1" applyAlignment="1" applyProtection="1">
      <alignment horizontal="left"/>
      <protection hidden="1"/>
    </xf>
    <xf numFmtId="171" fontId="13" fillId="0" borderId="12" xfId="0" applyNumberFormat="1" applyFont="1" applyBorder="1" applyAlignment="1" applyProtection="1">
      <alignment horizontal="left"/>
      <protection hidden="1"/>
    </xf>
    <xf numFmtId="0" fontId="6" fillId="9" borderId="4" xfId="0" applyFont="1" applyFill="1" applyBorder="1" applyAlignment="1" applyProtection="1">
      <alignment horizontal="left"/>
      <protection hidden="1"/>
    </xf>
    <xf numFmtId="0" fontId="2" fillId="9" borderId="4" xfId="0" applyFont="1" applyFill="1" applyBorder="1" applyAlignment="1" applyProtection="1">
      <alignment horizontal="center" wrapText="1"/>
      <protection hidden="1"/>
    </xf>
    <xf numFmtId="0" fontId="2" fillId="9" borderId="4" xfId="0" applyFont="1" applyFill="1" applyBorder="1" applyAlignment="1" applyProtection="1">
      <alignment horizontal="center"/>
      <protection hidden="1"/>
    </xf>
    <xf numFmtId="167" fontId="0" fillId="7" borderId="38" xfId="0" applyNumberFormat="1" applyFill="1" applyBorder="1" applyAlignment="1" applyProtection="1">
      <alignment horizontal="center"/>
      <protection hidden="1"/>
    </xf>
    <xf numFmtId="167" fontId="0" fillId="7" borderId="0" xfId="0" applyNumberFormat="1" applyFill="1" applyBorder="1" applyAlignment="1" applyProtection="1">
      <alignment horizontal="center"/>
      <protection hidden="1"/>
    </xf>
    <xf numFmtId="0" fontId="0" fillId="3" borderId="0" xfId="0" applyFill="1" applyBorder="1" applyAlignment="1" applyProtection="1">
      <alignment horizontal="left" vertical="top" wrapText="1"/>
      <protection hidden="1"/>
    </xf>
    <xf numFmtId="0" fontId="0" fillId="3" borderId="89" xfId="0" applyFill="1" applyBorder="1" applyAlignment="1" applyProtection="1">
      <alignment horizontal="left" vertical="top" wrapText="1"/>
      <protection hidden="1"/>
    </xf>
    <xf numFmtId="0" fontId="0" fillId="4" borderId="17" xfId="0" applyFill="1" applyBorder="1" applyAlignment="1" applyProtection="1">
      <alignment horizontal="left"/>
      <protection locked="0" hidden="1"/>
    </xf>
    <xf numFmtId="0" fontId="0" fillId="0" borderId="17" xfId="0" applyBorder="1" applyAlignment="1" applyProtection="1">
      <alignment horizontal="left" vertical="center" wrapText="1"/>
      <protection hidden="1"/>
    </xf>
    <xf numFmtId="0" fontId="2" fillId="0" borderId="17" xfId="0" applyFont="1" applyBorder="1" applyAlignment="1" applyProtection="1">
      <alignment horizontal="center" vertical="center"/>
      <protection hidden="1"/>
    </xf>
    <xf numFmtId="0" fontId="2" fillId="0" borderId="27" xfId="0" applyFon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14" fillId="0" borderId="41" xfId="0" applyFont="1" applyBorder="1" applyAlignment="1" applyProtection="1">
      <alignment horizontal="left" vertical="top" wrapText="1" indent="2"/>
      <protection hidden="1"/>
    </xf>
    <xf numFmtId="0" fontId="14" fillId="0" borderId="121" xfId="0" applyFont="1" applyBorder="1" applyAlignment="1" applyProtection="1">
      <alignment horizontal="left" vertical="top" wrapText="1" indent="2"/>
      <protection hidden="1"/>
    </xf>
    <xf numFmtId="0" fontId="14" fillId="9" borderId="93" xfId="0" applyFont="1" applyFill="1" applyBorder="1" applyAlignment="1" applyProtection="1">
      <alignment horizontal="center" vertical="center" wrapText="1"/>
      <protection hidden="1"/>
    </xf>
    <xf numFmtId="0" fontId="14" fillId="9" borderId="94" xfId="0" applyFont="1" applyFill="1" applyBorder="1" applyAlignment="1" applyProtection="1">
      <alignment horizontal="center" vertical="center" wrapText="1"/>
      <protection hidden="1"/>
    </xf>
    <xf numFmtId="0" fontId="14" fillId="9" borderId="95" xfId="0" applyFont="1" applyFill="1" applyBorder="1" applyAlignment="1" applyProtection="1">
      <alignment horizontal="center" vertical="center" wrapText="1"/>
      <protection hidden="1"/>
    </xf>
    <xf numFmtId="0" fontId="2" fillId="0" borderId="18" xfId="0" applyFont="1" applyBorder="1" applyAlignment="1" applyProtection="1">
      <alignment horizontal="center" vertical="center" wrapText="1"/>
      <protection hidden="1"/>
    </xf>
    <xf numFmtId="0" fontId="0" fillId="3" borderId="0" xfId="0" applyFill="1" applyBorder="1" applyAlignment="1" applyProtection="1">
      <alignment horizontal="left" wrapText="1"/>
      <protection hidden="1"/>
    </xf>
    <xf numFmtId="0" fontId="0" fillId="3" borderId="89" xfId="0" applyFill="1" applyBorder="1" applyAlignment="1" applyProtection="1">
      <alignment horizontal="left" wrapText="1"/>
      <protection hidden="1"/>
    </xf>
    <xf numFmtId="0" fontId="6" fillId="9" borderId="68" xfId="0" applyFont="1" applyFill="1" applyBorder="1" applyAlignment="1" applyProtection="1">
      <alignment horizontal="center" vertical="top" wrapText="1"/>
      <protection hidden="1"/>
    </xf>
    <xf numFmtId="0" fontId="6" fillId="9" borderId="61" xfId="0" applyFont="1" applyFill="1" applyBorder="1" applyAlignment="1" applyProtection="1">
      <alignment horizontal="center" vertical="top" wrapText="1"/>
      <protection hidden="1"/>
    </xf>
    <xf numFmtId="0" fontId="6" fillId="9" borderId="69" xfId="0" applyFont="1" applyFill="1" applyBorder="1" applyAlignment="1" applyProtection="1">
      <alignment horizontal="center" vertical="top" wrapText="1"/>
      <protection hidden="1"/>
    </xf>
    <xf numFmtId="0" fontId="0" fillId="9" borderId="68" xfId="0" applyFill="1" applyBorder="1" applyAlignment="1" applyProtection="1">
      <alignment horizontal="center" vertical="top"/>
      <protection hidden="1"/>
    </xf>
    <xf numFmtId="0" fontId="0" fillId="9" borderId="61" xfId="0" applyFill="1" applyBorder="1" applyAlignment="1" applyProtection="1">
      <alignment horizontal="center" vertical="top"/>
      <protection hidden="1"/>
    </xf>
    <xf numFmtId="0" fontId="0" fillId="9" borderId="69" xfId="0" applyFill="1" applyBorder="1" applyAlignment="1" applyProtection="1">
      <alignment horizontal="center" vertical="top"/>
      <protection hidden="1"/>
    </xf>
    <xf numFmtId="164" fontId="0" fillId="9" borderId="68" xfId="0" applyNumberFormat="1" applyFill="1" applyBorder="1" applyAlignment="1" applyProtection="1">
      <alignment horizontal="left" vertical="top" wrapText="1"/>
      <protection hidden="1"/>
    </xf>
    <xf numFmtId="164" fontId="0" fillId="9" borderId="61" xfId="0" applyNumberFormat="1" applyFill="1" applyBorder="1" applyAlignment="1" applyProtection="1">
      <alignment horizontal="left" vertical="top" wrapText="1"/>
      <protection hidden="1"/>
    </xf>
    <xf numFmtId="164" fontId="0" fillId="9" borderId="69" xfId="0" applyNumberFormat="1" applyFill="1" applyBorder="1" applyAlignment="1" applyProtection="1">
      <alignment horizontal="left" vertical="top" wrapText="1"/>
      <protection hidden="1"/>
    </xf>
    <xf numFmtId="0" fontId="65" fillId="9" borderId="0" xfId="0" applyFont="1" applyFill="1" applyAlignment="1" applyProtection="1">
      <alignment horizontal="left" vertical="top" wrapText="1"/>
      <protection hidden="1"/>
    </xf>
    <xf numFmtId="0" fontId="65" fillId="9" borderId="0" xfId="0" applyFont="1" applyFill="1" applyAlignment="1" applyProtection="1">
      <alignment horizontal="left" wrapText="1"/>
      <protection hidden="1"/>
    </xf>
    <xf numFmtId="0" fontId="65" fillId="9" borderId="0" xfId="0" applyFont="1" applyFill="1" applyBorder="1" applyAlignment="1" applyProtection="1">
      <alignment horizontal="left" vertical="top" wrapText="1"/>
      <protection hidden="1"/>
    </xf>
    <xf numFmtId="164" fontId="0" fillId="9" borderId="167" xfId="0" applyNumberFormat="1" applyFill="1" applyBorder="1" applyAlignment="1" applyProtection="1">
      <alignment horizontal="center" vertical="top"/>
      <protection hidden="1"/>
    </xf>
    <xf numFmtId="164" fontId="0" fillId="9" borderId="167" xfId="0" applyNumberFormat="1" applyFont="1" applyFill="1" applyBorder="1" applyAlignment="1" applyProtection="1">
      <alignment horizontal="left" vertical="top" wrapText="1"/>
      <protection hidden="1"/>
    </xf>
    <xf numFmtId="164" fontId="2" fillId="9" borderId="167" xfId="0" applyNumberFormat="1" applyFont="1" applyFill="1" applyBorder="1" applyAlignment="1" applyProtection="1">
      <alignment horizontal="left" wrapText="1"/>
      <protection hidden="1"/>
    </xf>
    <xf numFmtId="0" fontId="25" fillId="9" borderId="0" xfId="0" applyFont="1" applyFill="1" applyAlignment="1" applyProtection="1">
      <alignment horizontal="left" vertical="top" wrapText="1"/>
      <protection hidden="1"/>
    </xf>
    <xf numFmtId="164" fontId="0" fillId="0" borderId="4" xfId="0" applyNumberFormat="1" applyFont="1" applyBorder="1" applyAlignment="1" applyProtection="1">
      <alignment horizontal="left" vertical="top" wrapText="1"/>
    </xf>
    <xf numFmtId="0" fontId="0" fillId="3" borderId="0" xfId="0" applyFill="1" applyBorder="1" applyAlignment="1" applyProtection="1">
      <alignment horizontal="center" vertical="top" wrapText="1"/>
      <protection hidden="1"/>
    </xf>
    <xf numFmtId="0" fontId="0" fillId="3" borderId="89" xfId="0" applyFill="1" applyBorder="1" applyAlignment="1" applyProtection="1">
      <alignment horizontal="center" vertical="top" wrapText="1"/>
      <protection hidden="1"/>
    </xf>
    <xf numFmtId="0" fontId="11" fillId="9" borderId="0" xfId="0" applyFont="1" applyFill="1" applyAlignment="1" applyProtection="1">
      <alignment horizontal="left"/>
      <protection hidden="1"/>
    </xf>
    <xf numFmtId="0" fontId="0" fillId="0" borderId="23" xfId="0" applyBorder="1" applyAlignment="1" applyProtection="1">
      <alignment horizontal="left"/>
      <protection hidden="1"/>
    </xf>
    <xf numFmtId="0" fontId="0" fillId="0" borderId="189" xfId="0" applyBorder="1" applyAlignment="1" applyProtection="1">
      <alignment horizontal="left"/>
      <protection hidden="1"/>
    </xf>
    <xf numFmtId="0" fontId="2" fillId="0" borderId="9" xfId="0" applyFont="1" applyBorder="1" applyAlignment="1" applyProtection="1">
      <alignment horizontal="left"/>
      <protection hidden="1"/>
    </xf>
    <xf numFmtId="0" fontId="2" fillId="0" borderId="10" xfId="0" applyFont="1" applyBorder="1" applyAlignment="1" applyProtection="1">
      <alignment horizontal="left"/>
      <protection hidden="1"/>
    </xf>
    <xf numFmtId="0" fontId="0" fillId="0" borderId="18" xfId="0" applyBorder="1" applyAlignment="1" applyProtection="1">
      <alignment horizontal="left" vertical="top" wrapText="1" indent="1"/>
      <protection hidden="1"/>
    </xf>
    <xf numFmtId="0" fontId="0" fillId="0" borderId="8" xfId="0" applyBorder="1" applyAlignment="1" applyProtection="1">
      <alignment horizontal="center"/>
      <protection hidden="1"/>
    </xf>
    <xf numFmtId="0" fontId="0" fillId="0" borderId="9" xfId="0" applyBorder="1" applyAlignment="1" applyProtection="1">
      <alignment horizontal="center"/>
      <protection hidden="1"/>
    </xf>
    <xf numFmtId="0" fontId="0" fillId="0" borderId="10" xfId="0" applyBorder="1" applyAlignment="1" applyProtection="1">
      <alignment horizontal="center"/>
      <protection hidden="1"/>
    </xf>
    <xf numFmtId="0" fontId="0" fillId="0" borderId="11" xfId="0" applyBorder="1" applyAlignment="1" applyProtection="1">
      <alignment horizontal="center" vertical="top" wrapText="1"/>
      <protection hidden="1"/>
    </xf>
    <xf numFmtId="0" fontId="0" fillId="0" borderId="0" xfId="0" applyBorder="1" applyAlignment="1" applyProtection="1">
      <alignment horizontal="center" vertical="top" wrapText="1"/>
      <protection hidden="1"/>
    </xf>
    <xf numFmtId="0" fontId="0" fillId="0" borderId="12" xfId="0" applyBorder="1" applyAlignment="1" applyProtection="1">
      <alignment horizontal="center" vertical="top" wrapText="1"/>
      <protection hidden="1"/>
    </xf>
    <xf numFmtId="0" fontId="2" fillId="3" borderId="31" xfId="0" applyFont="1" applyFill="1" applyBorder="1" applyAlignment="1" applyProtection="1">
      <alignment horizontal="left"/>
      <protection hidden="1"/>
    </xf>
    <xf numFmtId="0" fontId="2" fillId="3" borderId="32" xfId="0" applyFont="1" applyFill="1" applyBorder="1" applyAlignment="1" applyProtection="1">
      <alignment horizontal="left"/>
      <protection hidden="1"/>
    </xf>
    <xf numFmtId="0" fontId="22" fillId="9" borderId="5" xfId="0" applyFont="1" applyFill="1" applyBorder="1" applyAlignment="1" applyProtection="1">
      <alignment horizontal="left" vertical="center"/>
      <protection hidden="1"/>
    </xf>
    <xf numFmtId="0" fontId="22" fillId="9" borderId="6" xfId="0" applyFont="1" applyFill="1" applyBorder="1" applyAlignment="1" applyProtection="1">
      <alignment horizontal="left" vertical="center"/>
      <protection hidden="1"/>
    </xf>
    <xf numFmtId="0" fontId="22" fillId="9" borderId="7" xfId="0" applyFont="1" applyFill="1" applyBorder="1" applyAlignment="1" applyProtection="1">
      <alignment horizontal="left" vertical="center"/>
      <protection hidden="1"/>
    </xf>
    <xf numFmtId="0" fontId="0" fillId="0" borderId="25" xfId="0" applyBorder="1" applyAlignment="1" applyProtection="1">
      <alignment horizontal="left" vertical="top" wrapText="1" indent="1"/>
      <protection hidden="1"/>
    </xf>
    <xf numFmtId="0" fontId="62" fillId="2" borderId="5" xfId="0" applyFont="1" applyFill="1" applyBorder="1" applyAlignment="1" applyProtection="1">
      <alignment horizontal="left" vertical="center"/>
      <protection hidden="1"/>
    </xf>
    <xf numFmtId="0" fontId="62" fillId="2" borderId="6" xfId="0" applyFont="1" applyFill="1" applyBorder="1" applyAlignment="1" applyProtection="1">
      <alignment horizontal="left" vertical="center"/>
      <protection hidden="1"/>
    </xf>
    <xf numFmtId="0" fontId="62" fillId="2" borderId="7" xfId="0" applyFont="1" applyFill="1" applyBorder="1" applyAlignment="1" applyProtection="1">
      <alignment horizontal="left" vertical="center"/>
      <protection hidden="1"/>
    </xf>
    <xf numFmtId="0" fontId="2" fillId="0" borderId="5" xfId="0" applyFont="1" applyBorder="1" applyAlignment="1" applyProtection="1">
      <alignment horizontal="left" indent="1"/>
    </xf>
    <xf numFmtId="0" fontId="2" fillId="0" borderId="6" xfId="0" applyFont="1" applyBorder="1" applyAlignment="1" applyProtection="1">
      <alignment horizontal="left" indent="1"/>
    </xf>
    <xf numFmtId="0" fontId="2" fillId="0" borderId="7" xfId="0" applyFont="1" applyBorder="1" applyAlignment="1" applyProtection="1">
      <alignment horizontal="left" indent="1"/>
    </xf>
    <xf numFmtId="164" fontId="2" fillId="0" borderId="5" xfId="0" applyNumberFormat="1" applyFont="1" applyBorder="1" applyAlignment="1" applyProtection="1">
      <alignment horizontal="left"/>
    </xf>
    <xf numFmtId="164" fontId="2" fillId="0" borderId="6" xfId="0" applyNumberFormat="1" applyFont="1" applyBorder="1" applyAlignment="1" applyProtection="1">
      <alignment horizontal="left"/>
    </xf>
    <xf numFmtId="164" fontId="2" fillId="0" borderId="7" xfId="0" applyNumberFormat="1" applyFont="1" applyBorder="1" applyAlignment="1" applyProtection="1">
      <alignment horizontal="left"/>
    </xf>
    <xf numFmtId="164" fontId="0" fillId="0" borderId="8" xfId="0" applyNumberFormat="1" applyFont="1" applyBorder="1" applyAlignment="1" applyProtection="1">
      <alignment horizontal="left" vertical="center" wrapText="1"/>
    </xf>
    <xf numFmtId="164" fontId="0" fillId="0" borderId="9" xfId="0" applyNumberFormat="1" applyFont="1" applyBorder="1" applyAlignment="1" applyProtection="1">
      <alignment horizontal="left" vertical="center" wrapText="1"/>
    </xf>
    <xf numFmtId="164" fontId="0" fillId="0" borderId="10" xfId="0" applyNumberFormat="1" applyFont="1" applyBorder="1" applyAlignment="1" applyProtection="1">
      <alignment horizontal="left" vertical="center" wrapText="1"/>
    </xf>
    <xf numFmtId="164" fontId="0" fillId="0" borderId="11" xfId="0" applyNumberFormat="1" applyFont="1" applyBorder="1" applyAlignment="1" applyProtection="1">
      <alignment horizontal="left" vertical="center" wrapText="1"/>
    </xf>
    <xf numFmtId="164" fontId="0" fillId="0" borderId="0" xfId="0" applyNumberFormat="1" applyFont="1" applyBorder="1" applyAlignment="1" applyProtection="1">
      <alignment horizontal="left" vertical="center" wrapText="1"/>
    </xf>
    <xf numFmtId="164" fontId="0" fillId="0" borderId="12" xfId="0" applyNumberFormat="1" applyFont="1" applyBorder="1" applyAlignment="1" applyProtection="1">
      <alignment horizontal="left" vertical="center" wrapText="1"/>
    </xf>
    <xf numFmtId="164" fontId="0" fillId="0" borderId="13" xfId="0" applyNumberFormat="1" applyFont="1" applyBorder="1" applyAlignment="1" applyProtection="1">
      <alignment horizontal="left" vertical="center" wrapText="1"/>
    </xf>
    <xf numFmtId="164" fontId="0" fillId="0" borderId="14" xfId="0" applyNumberFormat="1" applyFont="1" applyBorder="1" applyAlignment="1" applyProtection="1">
      <alignment horizontal="left" vertical="center" wrapText="1"/>
    </xf>
    <xf numFmtId="164" fontId="0" fillId="0" borderId="15" xfId="0" applyNumberFormat="1" applyFont="1" applyBorder="1" applyAlignment="1" applyProtection="1">
      <alignment horizontal="left" vertical="center" wrapText="1"/>
    </xf>
    <xf numFmtId="0" fontId="0" fillId="20" borderId="5" xfId="0" applyFill="1" applyBorder="1" applyAlignment="1" applyProtection="1">
      <alignment horizontal="left" vertical="top" wrapText="1" indent="1"/>
      <protection hidden="1"/>
    </xf>
    <xf numFmtId="0" fontId="0" fillId="20" borderId="6" xfId="0" applyFill="1" applyBorder="1" applyAlignment="1" applyProtection="1">
      <alignment horizontal="left" vertical="top" wrapText="1" indent="1"/>
      <protection hidden="1"/>
    </xf>
    <xf numFmtId="0" fontId="0" fillId="20" borderId="7" xfId="0" applyFill="1" applyBorder="1" applyAlignment="1" applyProtection="1">
      <alignment horizontal="left" vertical="top" wrapText="1" indent="1"/>
      <protection hidden="1"/>
    </xf>
    <xf numFmtId="0" fontId="0" fillId="0" borderId="5" xfId="0" applyBorder="1" applyAlignment="1" applyProtection="1">
      <alignment horizontal="center"/>
      <protection hidden="1"/>
    </xf>
    <xf numFmtId="0" fontId="0" fillId="0" borderId="6" xfId="0" applyBorder="1" applyAlignment="1" applyProtection="1">
      <alignment horizontal="center"/>
      <protection hidden="1"/>
    </xf>
    <xf numFmtId="0" fontId="0" fillId="0" borderId="7" xfId="0" applyBorder="1" applyAlignment="1" applyProtection="1">
      <alignment horizontal="center"/>
      <protection hidden="1"/>
    </xf>
    <xf numFmtId="0" fontId="1" fillId="2" borderId="63" xfId="0" applyFont="1" applyFill="1" applyBorder="1" applyAlignment="1" applyProtection="1">
      <alignment horizontal="center" vertical="center" wrapText="1"/>
      <protection hidden="1"/>
    </xf>
    <xf numFmtId="0" fontId="1" fillId="2" borderId="64" xfId="0" applyFont="1" applyFill="1" applyBorder="1" applyAlignment="1" applyProtection="1">
      <alignment horizontal="center" vertical="center" wrapText="1"/>
      <protection hidden="1"/>
    </xf>
    <xf numFmtId="0" fontId="1" fillId="2" borderId="65" xfId="0" applyFont="1" applyFill="1" applyBorder="1" applyAlignment="1" applyProtection="1">
      <alignment horizontal="center" vertical="center" wrapText="1"/>
      <protection hidden="1"/>
    </xf>
    <xf numFmtId="0" fontId="1" fillId="2" borderId="112" xfId="0" applyFont="1" applyFill="1" applyBorder="1" applyAlignment="1" applyProtection="1">
      <alignment horizontal="center" vertical="center" wrapText="1"/>
      <protection hidden="1"/>
    </xf>
    <xf numFmtId="0" fontId="1" fillId="2" borderId="70" xfId="0" applyFont="1" applyFill="1" applyBorder="1" applyAlignment="1" applyProtection="1">
      <alignment horizontal="center" vertical="center" wrapText="1"/>
      <protection hidden="1"/>
    </xf>
    <xf numFmtId="0" fontId="1" fillId="2" borderId="113" xfId="0" applyFont="1" applyFill="1" applyBorder="1" applyAlignment="1" applyProtection="1">
      <alignment horizontal="center" vertical="center" wrapText="1"/>
      <protection hidden="1"/>
    </xf>
    <xf numFmtId="0" fontId="13" fillId="3" borderId="66" xfId="0" applyFont="1" applyFill="1" applyBorder="1" applyAlignment="1" applyProtection="1">
      <alignment horizontal="left" vertical="center" wrapText="1" indent="1"/>
      <protection hidden="1"/>
    </xf>
    <xf numFmtId="0" fontId="13" fillId="3" borderId="0" xfId="0" applyFont="1" applyFill="1" applyBorder="1" applyAlignment="1" applyProtection="1">
      <alignment horizontal="left" vertical="center" wrapText="1" indent="1"/>
      <protection hidden="1"/>
    </xf>
    <xf numFmtId="0" fontId="13" fillId="3" borderId="67" xfId="0" applyFont="1" applyFill="1" applyBorder="1" applyAlignment="1" applyProtection="1">
      <alignment horizontal="left" vertical="center" wrapText="1" indent="1"/>
      <protection hidden="1"/>
    </xf>
    <xf numFmtId="0" fontId="0" fillId="3" borderId="108" xfId="0" applyFont="1" applyFill="1" applyBorder="1" applyAlignment="1" applyProtection="1">
      <alignment horizontal="left" vertical="center" wrapText="1" indent="1"/>
      <protection hidden="1"/>
    </xf>
    <xf numFmtId="0" fontId="0" fillId="3" borderId="0" xfId="0" applyFont="1" applyFill="1" applyBorder="1" applyAlignment="1" applyProtection="1">
      <alignment horizontal="left" vertical="center" wrapText="1" indent="1"/>
      <protection hidden="1"/>
    </xf>
    <xf numFmtId="0" fontId="0" fillId="3" borderId="109" xfId="0" applyFont="1" applyFill="1" applyBorder="1" applyAlignment="1" applyProtection="1">
      <alignment horizontal="left" vertical="center" wrapText="1" indent="1"/>
      <protection hidden="1"/>
    </xf>
    <xf numFmtId="0" fontId="0" fillId="3" borderId="68" xfId="0" applyFill="1" applyBorder="1" applyAlignment="1" applyProtection="1">
      <alignment horizontal="center" vertical="center"/>
      <protection hidden="1"/>
    </xf>
    <xf numFmtId="0" fontId="0" fillId="3" borderId="61" xfId="0" applyFill="1" applyBorder="1" applyAlignment="1" applyProtection="1">
      <alignment horizontal="center" vertical="center"/>
      <protection hidden="1"/>
    </xf>
    <xf numFmtId="0" fontId="0" fillId="3" borderId="69" xfId="0" applyFill="1" applyBorder="1" applyAlignment="1" applyProtection="1">
      <alignment horizontal="center" vertical="center"/>
      <protection hidden="1"/>
    </xf>
    <xf numFmtId="0" fontId="2" fillId="0" borderId="11" xfId="0" applyFont="1" applyBorder="1" applyAlignment="1" applyProtection="1">
      <alignment horizontal="left"/>
      <protection hidden="1"/>
    </xf>
    <xf numFmtId="0" fontId="2" fillId="0" borderId="0" xfId="0" applyFont="1" applyBorder="1" applyAlignment="1" applyProtection="1">
      <alignment horizontal="left"/>
      <protection hidden="1"/>
    </xf>
    <xf numFmtId="0" fontId="2" fillId="0" borderId="12" xfId="0" applyFont="1" applyBorder="1" applyAlignment="1" applyProtection="1">
      <alignment horizontal="left"/>
      <protection hidden="1"/>
    </xf>
    <xf numFmtId="0" fontId="0" fillId="0" borderId="0" xfId="0" applyBorder="1" applyAlignment="1" applyProtection="1">
      <alignment horizontal="center"/>
      <protection hidden="1"/>
    </xf>
    <xf numFmtId="0" fontId="0" fillId="0" borderId="12" xfId="0" applyBorder="1" applyAlignment="1" applyProtection="1">
      <alignment horizontal="center"/>
      <protection hidden="1"/>
    </xf>
    <xf numFmtId="0" fontId="7" fillId="3" borderId="68" xfId="0" applyFont="1" applyFill="1" applyBorder="1" applyAlignment="1" applyProtection="1">
      <alignment horizontal="center" vertical="top"/>
      <protection hidden="1"/>
    </xf>
    <xf numFmtId="0" fontId="7" fillId="3" borderId="61" xfId="0" applyFont="1" applyFill="1" applyBorder="1" applyAlignment="1" applyProtection="1">
      <alignment horizontal="center" vertical="top"/>
      <protection hidden="1"/>
    </xf>
    <xf numFmtId="0" fontId="7" fillId="3" borderId="61" xfId="0" applyFont="1" applyFill="1" applyBorder="1" applyAlignment="1" applyProtection="1">
      <alignment horizontal="center" vertical="top" wrapText="1"/>
      <protection hidden="1"/>
    </xf>
    <xf numFmtId="0" fontId="7" fillId="3" borderId="69" xfId="0" applyFont="1" applyFill="1" applyBorder="1" applyAlignment="1" applyProtection="1">
      <alignment horizontal="center" vertical="top" wrapText="1"/>
      <protection hidden="1"/>
    </xf>
    <xf numFmtId="0" fontId="0" fillId="3" borderId="61" xfId="0" applyFill="1" applyBorder="1" applyAlignment="1" applyProtection="1">
      <alignment horizontal="center" vertical="center" wrapText="1"/>
      <protection hidden="1"/>
    </xf>
    <xf numFmtId="0" fontId="0" fillId="3" borderId="69" xfId="0" applyFill="1" applyBorder="1" applyAlignment="1" applyProtection="1">
      <alignment horizontal="center" vertical="center" wrapText="1"/>
      <protection hidden="1"/>
    </xf>
    <xf numFmtId="0" fontId="10" fillId="2" borderId="3" xfId="0" applyFont="1" applyFill="1" applyBorder="1" applyAlignment="1" applyProtection="1">
      <alignment horizontal="center" vertical="center" wrapText="1"/>
      <protection hidden="1"/>
    </xf>
    <xf numFmtId="0" fontId="10" fillId="2" borderId="143" xfId="0" applyFont="1" applyFill="1" applyBorder="1" applyAlignment="1" applyProtection="1">
      <alignment horizontal="center" vertical="center" wrapText="1"/>
      <protection hidden="1"/>
    </xf>
    <xf numFmtId="0" fontId="10" fillId="2" borderId="141" xfId="0" applyFont="1" applyFill="1" applyBorder="1" applyAlignment="1" applyProtection="1">
      <alignment horizontal="center" vertical="center" wrapText="1"/>
      <protection hidden="1"/>
    </xf>
    <xf numFmtId="0" fontId="10" fillId="2" borderId="144" xfId="0" applyFont="1" applyFill="1" applyBorder="1" applyAlignment="1" applyProtection="1">
      <alignment horizontal="center" vertical="center" wrapText="1"/>
      <protection hidden="1"/>
    </xf>
    <xf numFmtId="0" fontId="27" fillId="3" borderId="3" xfId="0" applyFont="1" applyFill="1" applyBorder="1" applyAlignment="1" applyProtection="1">
      <alignment horizontal="center" vertical="center"/>
      <protection hidden="1"/>
    </xf>
    <xf numFmtId="0" fontId="1" fillId="3" borderId="3" xfId="0" applyFont="1" applyFill="1" applyBorder="1" applyAlignment="1" applyProtection="1">
      <alignment horizontal="center" vertical="center" wrapText="1"/>
      <protection hidden="1"/>
    </xf>
    <xf numFmtId="0" fontId="1" fillId="3" borderId="3" xfId="0" applyFont="1" applyFill="1" applyBorder="1" applyAlignment="1" applyProtection="1">
      <alignment horizontal="center" vertical="top" wrapText="1"/>
      <protection hidden="1"/>
    </xf>
    <xf numFmtId="0" fontId="21" fillId="3" borderId="0" xfId="0" applyFont="1" applyFill="1" applyAlignment="1" applyProtection="1">
      <alignment horizontal="left" vertical="top" wrapText="1"/>
      <protection hidden="1"/>
    </xf>
    <xf numFmtId="0" fontId="21" fillId="3" borderId="70" xfId="0" applyFont="1" applyFill="1" applyBorder="1" applyAlignment="1" applyProtection="1">
      <alignment horizontal="left" vertical="top" wrapText="1"/>
      <protection hidden="1"/>
    </xf>
    <xf numFmtId="0" fontId="27" fillId="3" borderId="3" xfId="0" applyFont="1" applyFill="1" applyBorder="1" applyAlignment="1" applyProtection="1">
      <alignment horizontal="left" vertical="center" wrapText="1" indent="1"/>
      <protection hidden="1"/>
    </xf>
    <xf numFmtId="0" fontId="0" fillId="3" borderId="61" xfId="0" applyFont="1" applyFill="1" applyBorder="1" applyAlignment="1" applyProtection="1">
      <alignment horizontal="center" vertical="center"/>
      <protection hidden="1"/>
    </xf>
    <xf numFmtId="0" fontId="0" fillId="3" borderId="69" xfId="0" applyFont="1" applyFill="1" applyBorder="1" applyAlignment="1" applyProtection="1">
      <alignment horizontal="center" vertical="center"/>
      <protection hidden="1"/>
    </xf>
    <xf numFmtId="0" fontId="31" fillId="2" borderId="63" xfId="0" applyFont="1" applyFill="1" applyBorder="1" applyAlignment="1" applyProtection="1">
      <alignment horizontal="left" vertical="center"/>
      <protection hidden="1"/>
    </xf>
    <xf numFmtId="0" fontId="31" fillId="2" borderId="64" xfId="0" applyFont="1" applyFill="1" applyBorder="1" applyAlignment="1" applyProtection="1">
      <alignment horizontal="left" vertical="center"/>
      <protection hidden="1"/>
    </xf>
    <xf numFmtId="0" fontId="31" fillId="2" borderId="65" xfId="0" applyFont="1" applyFill="1" applyBorder="1" applyAlignment="1" applyProtection="1">
      <alignment horizontal="left" vertical="center"/>
      <protection hidden="1"/>
    </xf>
    <xf numFmtId="0" fontId="7" fillId="3" borderId="66" xfId="0" applyFont="1" applyFill="1" applyBorder="1" applyAlignment="1" applyProtection="1">
      <alignment horizontal="left" vertical="top" indent="1"/>
      <protection hidden="1"/>
    </xf>
    <xf numFmtId="0" fontId="7" fillId="3" borderId="0" xfId="0" applyFont="1" applyFill="1" applyBorder="1" applyAlignment="1" applyProtection="1">
      <alignment horizontal="left" vertical="top" indent="1"/>
      <protection hidden="1"/>
    </xf>
    <xf numFmtId="0" fontId="0" fillId="3" borderId="68" xfId="0" applyFont="1" applyFill="1" applyBorder="1" applyAlignment="1" applyProtection="1">
      <alignment horizontal="left" vertical="center" wrapText="1" indent="1"/>
      <protection hidden="1"/>
    </xf>
    <xf numFmtId="0" fontId="0" fillId="3" borderId="61" xfId="0" applyFont="1" applyFill="1" applyBorder="1" applyAlignment="1" applyProtection="1">
      <alignment horizontal="left" vertical="center" wrapText="1" indent="1"/>
      <protection hidden="1"/>
    </xf>
    <xf numFmtId="0" fontId="1" fillId="2" borderId="63" xfId="0" applyFont="1" applyFill="1" applyBorder="1" applyAlignment="1" applyProtection="1">
      <alignment horizontal="left" vertical="center" wrapText="1" indent="1"/>
      <protection hidden="1"/>
    </xf>
    <xf numFmtId="0" fontId="1" fillId="2" borderId="64" xfId="0" applyFont="1" applyFill="1" applyBorder="1" applyAlignment="1" applyProtection="1">
      <alignment horizontal="left" vertical="center" wrapText="1" indent="1"/>
      <protection hidden="1"/>
    </xf>
    <xf numFmtId="0" fontId="1" fillId="2" borderId="65" xfId="0" applyFont="1" applyFill="1" applyBorder="1" applyAlignment="1" applyProtection="1">
      <alignment horizontal="left" vertical="center" wrapText="1" indent="1"/>
      <protection hidden="1"/>
    </xf>
    <xf numFmtId="0" fontId="0" fillId="3" borderId="61" xfId="0" applyFont="1" applyFill="1" applyBorder="1" applyAlignment="1" applyProtection="1">
      <alignment horizontal="center" vertical="center" wrapText="1"/>
      <protection hidden="1"/>
    </xf>
    <xf numFmtId="0" fontId="0" fillId="3" borderId="69" xfId="0" applyFont="1" applyFill="1" applyBorder="1" applyAlignment="1" applyProtection="1">
      <alignment horizontal="center" vertical="center" wrapText="1"/>
      <protection hidden="1"/>
    </xf>
    <xf numFmtId="0" fontId="0" fillId="3" borderId="64" xfId="0" applyFont="1" applyFill="1" applyBorder="1" applyAlignment="1" applyProtection="1">
      <alignment horizontal="center" vertical="center" wrapText="1"/>
      <protection hidden="1"/>
    </xf>
    <xf numFmtId="0" fontId="0" fillId="3" borderId="65" xfId="0" applyFont="1" applyFill="1" applyBorder="1" applyAlignment="1" applyProtection="1">
      <alignment horizontal="center" vertical="center" wrapText="1"/>
      <protection hidden="1"/>
    </xf>
    <xf numFmtId="0" fontId="16" fillId="11" borderId="0" xfId="0" applyFont="1" applyFill="1" applyBorder="1" applyAlignment="1" applyProtection="1">
      <alignment horizontal="center" vertical="top" wrapText="1"/>
      <protection hidden="1"/>
    </xf>
    <xf numFmtId="0" fontId="0" fillId="11" borderId="61" xfId="0" applyFont="1" applyFill="1" applyBorder="1" applyAlignment="1" applyProtection="1">
      <alignment horizontal="center" vertical="center" wrapText="1"/>
      <protection hidden="1"/>
    </xf>
    <xf numFmtId="0" fontId="20" fillId="3" borderId="0" xfId="0" applyFont="1" applyFill="1" applyBorder="1" applyAlignment="1" applyProtection="1">
      <alignment horizontal="left" vertical="top" wrapText="1"/>
      <protection hidden="1"/>
    </xf>
    <xf numFmtId="0" fontId="20" fillId="3" borderId="109" xfId="0" applyFont="1" applyFill="1" applyBorder="1" applyAlignment="1" applyProtection="1">
      <alignment horizontal="left" vertical="top" wrapText="1"/>
      <protection hidden="1"/>
    </xf>
    <xf numFmtId="0" fontId="20" fillId="3" borderId="1" xfId="0" applyFont="1" applyFill="1" applyBorder="1" applyAlignment="1" applyProtection="1">
      <alignment horizontal="left" vertical="top" wrapText="1"/>
      <protection hidden="1"/>
    </xf>
    <xf numFmtId="0" fontId="20" fillId="3" borderId="111" xfId="0" applyFont="1" applyFill="1" applyBorder="1" applyAlignment="1" applyProtection="1">
      <alignment horizontal="left" vertical="top" wrapText="1"/>
      <protection hidden="1"/>
    </xf>
    <xf numFmtId="0" fontId="0" fillId="3" borderId="68" xfId="0" applyFont="1" applyFill="1" applyBorder="1" applyAlignment="1" applyProtection="1">
      <alignment horizontal="left" vertical="center" indent="1"/>
      <protection hidden="1"/>
    </xf>
    <xf numFmtId="0" fontId="0" fillId="3" borderId="61" xfId="0" applyFont="1" applyFill="1" applyBorder="1" applyAlignment="1" applyProtection="1">
      <alignment horizontal="left" vertical="center" indent="1"/>
      <protection hidden="1"/>
    </xf>
    <xf numFmtId="0" fontId="0" fillId="11" borderId="64" xfId="0" applyFont="1" applyFill="1" applyBorder="1" applyAlignment="1" applyProtection="1">
      <alignment horizontal="center" vertical="center"/>
      <protection hidden="1"/>
    </xf>
    <xf numFmtId="0" fontId="20" fillId="3" borderId="63" xfId="0" applyFont="1" applyFill="1" applyBorder="1" applyAlignment="1" applyProtection="1">
      <alignment horizontal="left" vertical="top" wrapText="1"/>
      <protection hidden="1"/>
    </xf>
    <xf numFmtId="0" fontId="20" fillId="3" borderId="64" xfId="0" applyFont="1" applyFill="1" applyBorder="1" applyAlignment="1" applyProtection="1">
      <alignment horizontal="left" vertical="top" wrapText="1"/>
      <protection hidden="1"/>
    </xf>
    <xf numFmtId="0" fontId="20" fillId="3" borderId="65" xfId="0" applyFont="1" applyFill="1" applyBorder="1" applyAlignment="1" applyProtection="1">
      <alignment horizontal="left" vertical="top" wrapText="1"/>
      <protection hidden="1"/>
    </xf>
    <xf numFmtId="0" fontId="20" fillId="3" borderId="66" xfId="0" applyFont="1" applyFill="1" applyBorder="1" applyAlignment="1" applyProtection="1">
      <alignment horizontal="left" vertical="top" wrapText="1"/>
      <protection hidden="1"/>
    </xf>
    <xf numFmtId="0" fontId="20" fillId="3" borderId="67" xfId="0" applyFont="1" applyFill="1" applyBorder="1" applyAlignment="1" applyProtection="1">
      <alignment horizontal="left" vertical="top" wrapText="1"/>
      <protection hidden="1"/>
    </xf>
    <xf numFmtId="0" fontId="1" fillId="3" borderId="3" xfId="0" applyFont="1" applyFill="1" applyBorder="1" applyAlignment="1" applyProtection="1">
      <alignment horizontal="left" vertical="top" wrapText="1" indent="1"/>
      <protection hidden="1"/>
    </xf>
    <xf numFmtId="0" fontId="1" fillId="3" borderId="3" xfId="0" applyFont="1" applyFill="1" applyBorder="1" applyAlignment="1" applyProtection="1">
      <alignment horizontal="left" vertical="center" wrapText="1" indent="1"/>
      <protection hidden="1"/>
    </xf>
    <xf numFmtId="0" fontId="1" fillId="3" borderId="3" xfId="0" applyFont="1" applyFill="1" applyBorder="1" applyAlignment="1" applyProtection="1">
      <alignment horizontal="center" vertical="top"/>
      <protection hidden="1"/>
    </xf>
    <xf numFmtId="0" fontId="7" fillId="3" borderId="0" xfId="0" applyFont="1" applyFill="1" applyBorder="1" applyAlignment="1" applyProtection="1">
      <alignment horizontal="center" vertical="top" wrapText="1"/>
      <protection hidden="1"/>
    </xf>
    <xf numFmtId="0" fontId="7" fillId="3" borderId="67" xfId="0" applyFont="1" applyFill="1" applyBorder="1" applyAlignment="1" applyProtection="1">
      <alignment horizontal="center" vertical="top" wrapText="1"/>
      <protection hidden="1"/>
    </xf>
    <xf numFmtId="0" fontId="20" fillId="3" borderId="112" xfId="0" applyFont="1" applyFill="1" applyBorder="1" applyAlignment="1" applyProtection="1">
      <alignment horizontal="left" vertical="top" wrapText="1"/>
      <protection hidden="1"/>
    </xf>
    <xf numFmtId="0" fontId="20" fillId="3" borderId="70" xfId="0" applyFont="1" applyFill="1" applyBorder="1" applyAlignment="1" applyProtection="1">
      <alignment horizontal="left" vertical="top" wrapText="1"/>
      <protection hidden="1"/>
    </xf>
    <xf numFmtId="0" fontId="20" fillId="3" borderId="113" xfId="0" applyFont="1" applyFill="1" applyBorder="1" applyAlignment="1" applyProtection="1">
      <alignment horizontal="left" vertical="top" wrapText="1"/>
      <protection hidden="1"/>
    </xf>
    <xf numFmtId="0" fontId="0" fillId="11" borderId="61" xfId="0" applyFont="1" applyFill="1" applyBorder="1" applyAlignment="1" applyProtection="1">
      <alignment horizontal="center" vertical="center"/>
      <protection hidden="1"/>
    </xf>
    <xf numFmtId="0" fontId="0" fillId="11" borderId="64" xfId="0" applyFont="1" applyFill="1" applyBorder="1" applyAlignment="1" applyProtection="1">
      <alignment horizontal="center" vertical="center" wrapText="1"/>
      <protection hidden="1"/>
    </xf>
    <xf numFmtId="0" fontId="7" fillId="3" borderId="0" xfId="0" applyFont="1" applyFill="1" applyBorder="1" applyAlignment="1" applyProtection="1">
      <alignment horizontal="center" vertical="center" wrapText="1"/>
      <protection hidden="1"/>
    </xf>
    <xf numFmtId="0" fontId="0" fillId="0" borderId="11" xfId="0" applyBorder="1" applyAlignment="1" applyProtection="1">
      <alignment horizontal="left" vertical="top" wrapText="1"/>
      <protection hidden="1"/>
    </xf>
    <xf numFmtId="0" fontId="0" fillId="0" borderId="0" xfId="0" applyBorder="1" applyAlignment="1" applyProtection="1">
      <alignment horizontal="left" vertical="top" wrapText="1"/>
      <protection hidden="1"/>
    </xf>
    <xf numFmtId="169" fontId="0" fillId="3" borderId="8" xfId="0" applyNumberFormat="1" applyFill="1" applyBorder="1" applyAlignment="1" applyProtection="1">
      <alignment horizontal="left" vertical="top" wrapText="1"/>
      <protection hidden="1"/>
    </xf>
    <xf numFmtId="169" fontId="0" fillId="3" borderId="9" xfId="0" applyNumberFormat="1" applyFill="1" applyBorder="1" applyAlignment="1" applyProtection="1">
      <alignment horizontal="left" vertical="top" wrapText="1"/>
      <protection hidden="1"/>
    </xf>
    <xf numFmtId="169" fontId="0" fillId="3" borderId="10" xfId="0" applyNumberFormat="1" applyFill="1" applyBorder="1" applyAlignment="1" applyProtection="1">
      <alignment horizontal="left" vertical="top" wrapText="1"/>
      <protection hidden="1"/>
    </xf>
    <xf numFmtId="169" fontId="0" fillId="3" borderId="11" xfId="0" applyNumberFormat="1" applyFill="1" applyBorder="1" applyAlignment="1" applyProtection="1">
      <alignment horizontal="left" vertical="top" wrapText="1"/>
      <protection hidden="1"/>
    </xf>
    <xf numFmtId="169" fontId="0" fillId="3" borderId="0" xfId="0" applyNumberFormat="1" applyFill="1" applyBorder="1" applyAlignment="1" applyProtection="1">
      <alignment horizontal="left" vertical="top" wrapText="1"/>
      <protection hidden="1"/>
    </xf>
    <xf numFmtId="169" fontId="0" fillId="3" borderId="12" xfId="0" applyNumberFormat="1" applyFill="1" applyBorder="1" applyAlignment="1" applyProtection="1">
      <alignment horizontal="left" vertical="top" wrapText="1"/>
      <protection hidden="1"/>
    </xf>
    <xf numFmtId="169" fontId="0" fillId="3" borderId="13" xfId="0" applyNumberFormat="1" applyFill="1" applyBorder="1" applyAlignment="1" applyProtection="1">
      <alignment horizontal="left" vertical="top" wrapText="1"/>
      <protection hidden="1"/>
    </xf>
    <xf numFmtId="169" fontId="0" fillId="3" borderId="14" xfId="0" applyNumberFormat="1" applyFill="1" applyBorder="1" applyAlignment="1" applyProtection="1">
      <alignment horizontal="left" vertical="top" wrapText="1"/>
      <protection hidden="1"/>
    </xf>
    <xf numFmtId="169" fontId="0" fillId="3" borderId="15" xfId="0" applyNumberFormat="1" applyFill="1" applyBorder="1" applyAlignment="1" applyProtection="1">
      <alignment horizontal="left" vertical="top" wrapText="1"/>
      <protection hidden="1"/>
    </xf>
    <xf numFmtId="169" fontId="0" fillId="0" borderId="8" xfId="0" applyNumberFormat="1" applyBorder="1" applyAlignment="1" applyProtection="1">
      <alignment horizontal="left" vertical="top" wrapText="1"/>
      <protection hidden="1"/>
    </xf>
    <xf numFmtId="169" fontId="0" fillId="0" borderId="9" xfId="0" applyNumberFormat="1" applyBorder="1" applyAlignment="1" applyProtection="1">
      <alignment horizontal="left" vertical="top" wrapText="1"/>
      <protection hidden="1"/>
    </xf>
    <xf numFmtId="169" fontId="0" fillId="0" borderId="10" xfId="0" applyNumberFormat="1" applyBorder="1" applyAlignment="1" applyProtection="1">
      <alignment horizontal="left" vertical="top" wrapText="1"/>
      <protection hidden="1"/>
    </xf>
    <xf numFmtId="169" fontId="0" fillId="0" borderId="11" xfId="0" applyNumberFormat="1" applyBorder="1" applyAlignment="1" applyProtection="1">
      <alignment horizontal="left" vertical="top" wrapText="1"/>
      <protection hidden="1"/>
    </xf>
    <xf numFmtId="169" fontId="0" fillId="0" borderId="0" xfId="0" applyNumberFormat="1" applyBorder="1" applyAlignment="1" applyProtection="1">
      <alignment horizontal="left" vertical="top" wrapText="1"/>
      <protection hidden="1"/>
    </xf>
    <xf numFmtId="169" fontId="0" fillId="0" borderId="12" xfId="0" applyNumberFormat="1" applyBorder="1" applyAlignment="1" applyProtection="1">
      <alignment horizontal="left" vertical="top" wrapText="1"/>
      <protection hidden="1"/>
    </xf>
    <xf numFmtId="169" fontId="0" fillId="0" borderId="13" xfId="0" applyNumberFormat="1" applyBorder="1" applyAlignment="1" applyProtection="1">
      <alignment horizontal="left" vertical="top" wrapText="1"/>
      <protection hidden="1"/>
    </xf>
    <xf numFmtId="169" fontId="0" fillId="0" borderId="14" xfId="0" applyNumberFormat="1" applyBorder="1" applyAlignment="1" applyProtection="1">
      <alignment horizontal="left" vertical="top" wrapText="1"/>
      <protection hidden="1"/>
    </xf>
    <xf numFmtId="169" fontId="0" fillId="0" borderId="15" xfId="0" applyNumberFormat="1" applyBorder="1" applyAlignment="1" applyProtection="1">
      <alignment horizontal="left" vertical="top" wrapText="1"/>
      <protection hidden="1"/>
    </xf>
    <xf numFmtId="0" fontId="1" fillId="2" borderId="59" xfId="0" applyFont="1" applyFill="1" applyBorder="1" applyAlignment="1" applyProtection="1">
      <alignment horizontal="center" vertical="center"/>
      <protection hidden="1"/>
    </xf>
    <xf numFmtId="0" fontId="1" fillId="2" borderId="60" xfId="0" applyFont="1" applyFill="1" applyBorder="1" applyAlignment="1" applyProtection="1">
      <alignment horizontal="center" vertical="center"/>
      <protection hidden="1"/>
    </xf>
    <xf numFmtId="0" fontId="1" fillId="5" borderId="59" xfId="0" applyFont="1" applyFill="1" applyBorder="1" applyAlignment="1" applyProtection="1">
      <alignment horizontal="center" vertical="center"/>
      <protection hidden="1"/>
    </xf>
    <xf numFmtId="0" fontId="1" fillId="5" borderId="62" xfId="0" applyFont="1" applyFill="1" applyBorder="1" applyAlignment="1" applyProtection="1">
      <alignment horizontal="center" vertical="center"/>
      <protection hidden="1"/>
    </xf>
    <xf numFmtId="0" fontId="1" fillId="5" borderId="60" xfId="0" applyFont="1" applyFill="1" applyBorder="1" applyAlignment="1" applyProtection="1">
      <alignment horizontal="center" vertical="center"/>
      <protection hidden="1"/>
    </xf>
    <xf numFmtId="0" fontId="1" fillId="2" borderId="66" xfId="0" applyFont="1" applyFill="1" applyBorder="1" applyAlignment="1" applyProtection="1">
      <alignment horizontal="center" vertical="center"/>
      <protection hidden="1"/>
    </xf>
    <xf numFmtId="0" fontId="1" fillId="2" borderId="0" xfId="0" applyFont="1" applyFill="1" applyBorder="1" applyAlignment="1" applyProtection="1">
      <alignment horizontal="center" vertical="center"/>
      <protection hidden="1"/>
    </xf>
    <xf numFmtId="0" fontId="1" fillId="2" borderId="58" xfId="0" applyFont="1" applyFill="1" applyBorder="1" applyAlignment="1" applyProtection="1">
      <alignment horizontal="center" vertical="center"/>
      <protection hidden="1"/>
    </xf>
    <xf numFmtId="0" fontId="7" fillId="3" borderId="67" xfId="0" applyFont="1" applyFill="1" applyBorder="1" applyAlignment="1" applyProtection="1">
      <alignment horizontal="center" vertical="center" wrapText="1"/>
      <protection hidden="1"/>
    </xf>
    <xf numFmtId="0" fontId="1" fillId="2" borderId="57" xfId="0" applyFont="1" applyFill="1" applyBorder="1" applyAlignment="1" applyProtection="1">
      <alignment horizontal="center" vertical="center"/>
      <protection hidden="1"/>
    </xf>
    <xf numFmtId="0" fontId="1" fillId="2" borderId="67" xfId="0" applyFont="1" applyFill="1" applyBorder="1" applyAlignment="1" applyProtection="1">
      <alignment horizontal="center" vertical="center"/>
      <protection hidden="1"/>
    </xf>
    <xf numFmtId="0" fontId="0" fillId="0" borderId="8" xfId="0" applyBorder="1" applyAlignment="1" applyProtection="1">
      <protection hidden="1"/>
    </xf>
    <xf numFmtId="0" fontId="0" fillId="0" borderId="9" xfId="0" applyBorder="1" applyAlignment="1" applyProtection="1">
      <protection hidden="1"/>
    </xf>
    <xf numFmtId="0" fontId="0" fillId="0" borderId="0" xfId="0" applyBorder="1" applyAlignment="1" applyProtection="1">
      <alignment horizontal="center" vertical="center"/>
      <protection hidden="1"/>
    </xf>
    <xf numFmtId="0" fontId="0" fillId="0" borderId="11" xfId="0" applyBorder="1" applyAlignment="1" applyProtection="1">
      <alignment horizontal="left"/>
      <protection hidden="1"/>
    </xf>
    <xf numFmtId="0" fontId="0" fillId="0" borderId="0" xfId="0" applyBorder="1" applyAlignment="1" applyProtection="1">
      <alignment horizontal="left"/>
      <protection hidden="1"/>
    </xf>
    <xf numFmtId="0" fontId="54" fillId="9" borderId="114" xfId="0" applyFont="1" applyFill="1" applyBorder="1" applyAlignment="1" applyProtection="1">
      <alignment horizontal="center" vertical="top" wrapText="1"/>
      <protection hidden="1"/>
    </xf>
    <xf numFmtId="0" fontId="54" fillId="9" borderId="115" xfId="0" applyFont="1" applyFill="1" applyBorder="1" applyAlignment="1" applyProtection="1">
      <alignment horizontal="center" vertical="top" wrapText="1"/>
      <protection hidden="1"/>
    </xf>
    <xf numFmtId="0" fontId="2" fillId="0" borderId="13" xfId="0" applyFont="1" applyBorder="1" applyAlignment="1" applyProtection="1">
      <alignment horizontal="left"/>
      <protection hidden="1"/>
    </xf>
    <xf numFmtId="0" fontId="2" fillId="0" borderId="14" xfId="0" applyFont="1" applyBorder="1" applyAlignment="1" applyProtection="1">
      <alignment horizontal="left"/>
      <protection hidden="1"/>
    </xf>
    <xf numFmtId="0" fontId="2" fillId="0" borderId="15" xfId="0" applyFont="1" applyBorder="1" applyAlignment="1" applyProtection="1">
      <alignment horizontal="left"/>
      <protection hidden="1"/>
    </xf>
    <xf numFmtId="0" fontId="0" fillId="0" borderId="12" xfId="0" applyBorder="1" applyAlignment="1" applyProtection="1">
      <alignment horizontal="left"/>
      <protection hidden="1"/>
    </xf>
    <xf numFmtId="0" fontId="0" fillId="0" borderId="11" xfId="0" applyBorder="1" applyAlignment="1" applyProtection="1">
      <alignment horizontal="center"/>
      <protection hidden="1"/>
    </xf>
    <xf numFmtId="0" fontId="38" fillId="3" borderId="5" xfId="0" applyFont="1" applyFill="1" applyBorder="1" applyAlignment="1" applyProtection="1">
      <alignment horizontal="left" wrapText="1" indent="1"/>
      <protection hidden="1"/>
    </xf>
    <xf numFmtId="0" fontId="38" fillId="3" borderId="6" xfId="0" applyFont="1" applyFill="1" applyBorder="1" applyAlignment="1" applyProtection="1">
      <alignment horizontal="left" wrapText="1" indent="1"/>
      <protection hidden="1"/>
    </xf>
    <xf numFmtId="0" fontId="38" fillId="3" borderId="7" xfId="0" applyFont="1" applyFill="1" applyBorder="1" applyAlignment="1" applyProtection="1">
      <alignment horizontal="left" wrapText="1" indent="1"/>
      <protection hidden="1"/>
    </xf>
    <xf numFmtId="0" fontId="20" fillId="3" borderId="11" xfId="0" applyFont="1" applyFill="1" applyBorder="1" applyAlignment="1" applyProtection="1">
      <alignment horizontal="left" vertical="top" wrapText="1" indent="1"/>
      <protection hidden="1"/>
    </xf>
    <xf numFmtId="0" fontId="20" fillId="3" borderId="0" xfId="0" applyFont="1" applyFill="1" applyBorder="1" applyAlignment="1" applyProtection="1">
      <alignment horizontal="left" vertical="top" wrapText="1" indent="1"/>
      <protection hidden="1"/>
    </xf>
    <xf numFmtId="0" fontId="20" fillId="3" borderId="12" xfId="0" applyFont="1" applyFill="1" applyBorder="1" applyAlignment="1" applyProtection="1">
      <alignment horizontal="left" vertical="top" wrapText="1" indent="1"/>
      <protection hidden="1"/>
    </xf>
    <xf numFmtId="0" fontId="20" fillId="3" borderId="13" xfId="0" applyFont="1" applyFill="1" applyBorder="1" applyAlignment="1" applyProtection="1">
      <alignment horizontal="left" vertical="top" wrapText="1" indent="1"/>
      <protection hidden="1"/>
    </xf>
    <xf numFmtId="0" fontId="20" fillId="3" borderId="14" xfId="0" applyFont="1" applyFill="1" applyBorder="1" applyAlignment="1" applyProtection="1">
      <alignment horizontal="left" vertical="top" wrapText="1" indent="1"/>
      <protection hidden="1"/>
    </xf>
    <xf numFmtId="0" fontId="20" fillId="3" borderId="15" xfId="0" applyFont="1" applyFill="1" applyBorder="1" applyAlignment="1" applyProtection="1">
      <alignment horizontal="left" vertical="top" wrapText="1" indent="1"/>
      <protection hidden="1"/>
    </xf>
    <xf numFmtId="0" fontId="0" fillId="19" borderId="131" xfId="0" applyFont="1" applyFill="1" applyBorder="1" applyAlignment="1" applyProtection="1">
      <alignment horizontal="left" vertical="top" indent="1"/>
      <protection hidden="1"/>
    </xf>
    <xf numFmtId="0" fontId="0" fillId="19" borderId="104" xfId="0" applyFont="1" applyFill="1" applyBorder="1" applyAlignment="1" applyProtection="1">
      <alignment horizontal="left" vertical="top" indent="1"/>
      <protection hidden="1"/>
    </xf>
    <xf numFmtId="0" fontId="0" fillId="0" borderId="12" xfId="0" applyBorder="1" applyAlignment="1" applyProtection="1">
      <alignment horizontal="left" vertical="top" wrapText="1"/>
      <protection hidden="1"/>
    </xf>
    <xf numFmtId="0" fontId="2" fillId="3" borderId="17" xfId="0" applyFont="1" applyFill="1" applyBorder="1" applyAlignment="1" applyProtection="1">
      <alignment horizontal="left" indent="1"/>
      <protection hidden="1"/>
    </xf>
    <xf numFmtId="0" fontId="2" fillId="3" borderId="18" xfId="0" applyFont="1" applyFill="1" applyBorder="1" applyAlignment="1" applyProtection="1">
      <alignment horizontal="left" indent="1"/>
      <protection hidden="1"/>
    </xf>
    <xf numFmtId="168" fontId="2" fillId="0" borderId="55" xfId="0" applyNumberFormat="1" applyFont="1" applyBorder="1" applyAlignment="1" applyProtection="1">
      <alignment horizontal="center" vertical="center"/>
      <protection hidden="1"/>
    </xf>
    <xf numFmtId="168" fontId="2" fillId="0" borderId="56" xfId="0" applyNumberFormat="1" applyFont="1" applyBorder="1" applyAlignment="1" applyProtection="1">
      <alignment horizontal="center" vertical="center"/>
      <protection hidden="1"/>
    </xf>
    <xf numFmtId="0" fontId="0" fillId="3" borderId="11" xfId="0" applyFont="1" applyFill="1" applyBorder="1" applyAlignment="1" applyProtection="1">
      <alignment horizontal="left" vertical="center" wrapText="1" indent="1"/>
      <protection hidden="1"/>
    </xf>
    <xf numFmtId="0" fontId="0" fillId="3" borderId="12" xfId="0" applyFont="1" applyFill="1" applyBorder="1" applyAlignment="1" applyProtection="1">
      <alignment horizontal="left" vertical="center" wrapText="1" indent="1"/>
      <protection hidden="1"/>
    </xf>
    <xf numFmtId="0" fontId="0" fillId="0" borderId="49" xfId="0" applyBorder="1" applyAlignment="1" applyProtection="1">
      <alignment horizontal="center" vertical="top" wrapText="1"/>
      <protection hidden="1"/>
    </xf>
    <xf numFmtId="0" fontId="0" fillId="0" borderId="50" xfId="0" applyBorder="1" applyAlignment="1" applyProtection="1">
      <alignment horizontal="center" vertical="top" wrapText="1"/>
      <protection hidden="1"/>
    </xf>
    <xf numFmtId="0" fontId="0" fillId="0" borderId="51" xfId="0" applyBorder="1" applyAlignment="1" applyProtection="1">
      <alignment horizontal="center" vertical="top" wrapText="1"/>
      <protection hidden="1"/>
    </xf>
    <xf numFmtId="0" fontId="38" fillId="3" borderId="11" xfId="0" applyFont="1" applyFill="1" applyBorder="1" applyAlignment="1" applyProtection="1">
      <alignment horizontal="left" vertical="top" wrapText="1" indent="1"/>
      <protection hidden="1"/>
    </xf>
    <xf numFmtId="0" fontId="38" fillId="3" borderId="0" xfId="0" applyFont="1" applyFill="1" applyBorder="1" applyAlignment="1" applyProtection="1">
      <alignment horizontal="left" vertical="top" wrapText="1" indent="1"/>
      <protection hidden="1"/>
    </xf>
    <xf numFmtId="0" fontId="38" fillId="3" borderId="12" xfId="0" applyFont="1" applyFill="1" applyBorder="1" applyAlignment="1" applyProtection="1">
      <alignment horizontal="left" vertical="top" wrapText="1" indent="1"/>
      <protection hidden="1"/>
    </xf>
    <xf numFmtId="0" fontId="21" fillId="9" borderId="5" xfId="0" applyFont="1" applyFill="1" applyBorder="1" applyAlignment="1" applyProtection="1">
      <alignment horizontal="left" vertical="center"/>
      <protection hidden="1"/>
    </xf>
    <xf numFmtId="0" fontId="21" fillId="9" borderId="6" xfId="0" applyFont="1" applyFill="1" applyBorder="1" applyAlignment="1" applyProtection="1">
      <alignment horizontal="left" vertical="center"/>
      <protection hidden="1"/>
    </xf>
    <xf numFmtId="0" fontId="21" fillId="9" borderId="7" xfId="0" applyFont="1" applyFill="1" applyBorder="1" applyAlignment="1" applyProtection="1">
      <alignment horizontal="left" vertical="center"/>
      <protection hidden="1"/>
    </xf>
    <xf numFmtId="0" fontId="2" fillId="9" borderId="32" xfId="0" applyFont="1" applyFill="1" applyBorder="1" applyAlignment="1" applyProtection="1">
      <alignment horizontal="center" vertical="center" wrapText="1"/>
      <protection hidden="1"/>
    </xf>
    <xf numFmtId="0" fontId="0" fillId="0" borderId="17" xfId="0" applyBorder="1" applyAlignment="1" applyProtection="1">
      <alignment horizontal="center" vertical="top" wrapText="1"/>
      <protection hidden="1"/>
    </xf>
    <xf numFmtId="0" fontId="27" fillId="10" borderId="0" xfId="0" applyFont="1" applyFill="1" applyAlignment="1" applyProtection="1">
      <alignment horizontal="left" vertical="top" wrapText="1"/>
      <protection hidden="1"/>
    </xf>
    <xf numFmtId="0" fontId="0" fillId="3" borderId="25" xfId="0" applyFill="1" applyBorder="1" applyAlignment="1" applyProtection="1">
      <alignment horizontal="center"/>
      <protection hidden="1"/>
    </xf>
    <xf numFmtId="0" fontId="2" fillId="3" borderId="17" xfId="0" applyFont="1" applyFill="1" applyBorder="1" applyAlignment="1" applyProtection="1">
      <alignment horizontal="left" vertical="top"/>
      <protection hidden="1"/>
    </xf>
    <xf numFmtId="0" fontId="2" fillId="0" borderId="17" xfId="0" applyFont="1" applyBorder="1" applyAlignment="1" applyProtection="1">
      <alignment horizontal="left" vertical="top"/>
      <protection hidden="1"/>
    </xf>
    <xf numFmtId="0" fontId="0" fillId="0" borderId="13"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25" xfId="0" applyBorder="1" applyAlignment="1" applyProtection="1">
      <alignment horizontal="center"/>
      <protection hidden="1"/>
    </xf>
    <xf numFmtId="0" fontId="1" fillId="10" borderId="159" xfId="0" applyFont="1" applyFill="1" applyBorder="1" applyAlignment="1" applyProtection="1">
      <alignment horizontal="center" vertical="center"/>
      <protection hidden="1"/>
    </xf>
    <xf numFmtId="0" fontId="0" fillId="9" borderId="31" xfId="0" applyFill="1" applyBorder="1" applyAlignment="1" applyProtection="1">
      <alignment horizontal="center" vertical="center" wrapText="1"/>
      <protection hidden="1"/>
    </xf>
    <xf numFmtId="0" fontId="0" fillId="9" borderId="32" xfId="0" applyFill="1" applyBorder="1" applyAlignment="1" applyProtection="1">
      <alignment horizontal="center" vertical="center" wrapText="1"/>
      <protection hidden="1"/>
    </xf>
    <xf numFmtId="0" fontId="0" fillId="0" borderId="32" xfId="0" applyBorder="1" applyAlignment="1" applyProtection="1">
      <alignment horizontal="center"/>
      <protection hidden="1"/>
    </xf>
    <xf numFmtId="0" fontId="0" fillId="0" borderId="33" xfId="0" applyBorder="1" applyAlignment="1" applyProtection="1">
      <alignment horizontal="center"/>
      <protection hidden="1"/>
    </xf>
    <xf numFmtId="0" fontId="2" fillId="9" borderId="33" xfId="0" applyFont="1" applyFill="1" applyBorder="1" applyAlignment="1" applyProtection="1">
      <alignment horizontal="center" vertical="center" wrapText="1"/>
      <protection hidden="1"/>
    </xf>
    <xf numFmtId="0" fontId="0" fillId="0" borderId="17" xfId="0" applyBorder="1" applyAlignment="1" applyProtection="1">
      <alignment horizontal="left" indent="1"/>
      <protection hidden="1"/>
    </xf>
    <xf numFmtId="0" fontId="0" fillId="0" borderId="18" xfId="0" applyBorder="1" applyAlignment="1" applyProtection="1">
      <alignment horizontal="left" indent="1"/>
      <protection hidden="1"/>
    </xf>
    <xf numFmtId="0" fontId="0" fillId="0" borderId="8" xfId="0" applyFill="1" applyBorder="1" applyAlignment="1" applyProtection="1">
      <alignment horizontal="left" vertical="top" wrapText="1"/>
      <protection hidden="1"/>
    </xf>
    <xf numFmtId="0" fontId="0" fillId="0" borderId="9" xfId="0" applyFill="1" applyBorder="1" applyAlignment="1" applyProtection="1">
      <alignment horizontal="left" vertical="top" wrapText="1"/>
      <protection hidden="1"/>
    </xf>
    <xf numFmtId="0" fontId="0" fillId="0" borderId="10" xfId="0" applyFill="1" applyBorder="1" applyAlignment="1" applyProtection="1">
      <alignment horizontal="left" vertical="top" wrapText="1"/>
      <protection hidden="1"/>
    </xf>
    <xf numFmtId="0" fontId="0" fillId="0" borderId="11" xfId="0" applyFill="1" applyBorder="1" applyAlignment="1" applyProtection="1">
      <alignment horizontal="left" vertical="top" wrapText="1"/>
      <protection hidden="1"/>
    </xf>
    <xf numFmtId="0" fontId="0" fillId="0" borderId="0" xfId="0" applyFill="1" applyBorder="1" applyAlignment="1" applyProtection="1">
      <alignment horizontal="left" vertical="top" wrapText="1"/>
      <protection hidden="1"/>
    </xf>
    <xf numFmtId="0" fontId="0" fillId="0" borderId="12" xfId="0" applyFill="1" applyBorder="1" applyAlignment="1" applyProtection="1">
      <alignment horizontal="left" vertical="top" wrapText="1"/>
      <protection hidden="1"/>
    </xf>
    <xf numFmtId="0" fontId="0" fillId="0" borderId="13" xfId="0" applyFill="1" applyBorder="1" applyAlignment="1" applyProtection="1">
      <alignment horizontal="left" vertical="top" wrapText="1"/>
      <protection hidden="1"/>
    </xf>
    <xf numFmtId="0" fontId="0" fillId="0" borderId="14" xfId="0" applyFill="1" applyBorder="1" applyAlignment="1" applyProtection="1">
      <alignment horizontal="left" vertical="top" wrapText="1"/>
      <protection hidden="1"/>
    </xf>
    <xf numFmtId="0" fontId="0" fillId="0" borderId="15" xfId="0" applyFill="1"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0" fontId="0" fillId="0" borderId="10" xfId="0" applyBorder="1" applyAlignment="1" applyProtection="1">
      <alignment horizontal="left" vertical="top" wrapText="1"/>
      <protection hidden="1"/>
    </xf>
    <xf numFmtId="0" fontId="0" fillId="0" borderId="14" xfId="0" applyBorder="1" applyAlignment="1" applyProtection="1">
      <alignment horizontal="left" vertical="top" wrapText="1"/>
      <protection hidden="1"/>
    </xf>
    <xf numFmtId="0" fontId="0" fillId="0" borderId="15" xfId="0" applyBorder="1" applyAlignment="1" applyProtection="1">
      <alignment horizontal="left" vertical="top" wrapText="1"/>
      <protection hidden="1"/>
    </xf>
    <xf numFmtId="0" fontId="0" fillId="0" borderId="54" xfId="0" applyBorder="1" applyAlignment="1" applyProtection="1">
      <alignment horizontal="left" vertical="top" wrapText="1"/>
      <protection hidden="1"/>
    </xf>
    <xf numFmtId="0" fontId="0" fillId="0" borderId="55" xfId="0" applyBorder="1" applyAlignment="1" applyProtection="1">
      <alignment horizontal="left" vertical="top" wrapText="1"/>
      <protection hidden="1"/>
    </xf>
    <xf numFmtId="0" fontId="2" fillId="0" borderId="158" xfId="0" applyFont="1" applyBorder="1" applyAlignment="1" applyProtection="1">
      <alignment horizontal="left"/>
      <protection hidden="1"/>
    </xf>
    <xf numFmtId="0" fontId="2" fillId="0" borderId="52" xfId="0" applyFont="1" applyBorder="1" applyAlignment="1" applyProtection="1">
      <alignment horizontal="left"/>
      <protection hidden="1"/>
    </xf>
    <xf numFmtId="0" fontId="2" fillId="0" borderId="53" xfId="0" applyFont="1" applyBorder="1" applyAlignment="1" applyProtection="1">
      <alignment horizontal="left"/>
      <protection hidden="1"/>
    </xf>
    <xf numFmtId="3" fontId="2" fillId="0" borderId="55" xfId="0" applyNumberFormat="1" applyFont="1" applyBorder="1" applyAlignment="1" applyProtection="1">
      <alignment horizontal="right" vertical="center"/>
      <protection hidden="1"/>
    </xf>
    <xf numFmtId="0" fontId="2" fillId="0" borderId="56" xfId="0" applyFont="1" applyBorder="1" applyAlignment="1" applyProtection="1">
      <alignment horizontal="left" vertical="center"/>
      <protection hidden="1"/>
    </xf>
    <xf numFmtId="0" fontId="1" fillId="2" borderId="66" xfId="0"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1" fillId="2" borderId="67" xfId="0" applyFont="1" applyFill="1" applyBorder="1" applyAlignment="1" applyProtection="1">
      <alignment horizontal="center" vertical="center" wrapText="1"/>
      <protection hidden="1"/>
    </xf>
    <xf numFmtId="0" fontId="0" fillId="3" borderId="68" xfId="0" applyFill="1" applyBorder="1" applyAlignment="1" applyProtection="1">
      <alignment horizontal="left" vertical="center" wrapText="1" indent="1"/>
      <protection hidden="1"/>
    </xf>
    <xf numFmtId="0" fontId="0" fillId="3" borderId="61" xfId="0" applyFill="1" applyBorder="1" applyAlignment="1" applyProtection="1">
      <alignment horizontal="left" vertical="center" wrapText="1" indent="1"/>
      <protection hidden="1"/>
    </xf>
    <xf numFmtId="0" fontId="22" fillId="9" borderId="5" xfId="0" applyFont="1" applyFill="1" applyBorder="1" applyAlignment="1" applyProtection="1">
      <alignment horizontal="left" indent="1"/>
      <protection hidden="1"/>
    </xf>
    <xf numFmtId="0" fontId="22" fillId="9" borderId="6" xfId="0" applyFont="1" applyFill="1" applyBorder="1" applyAlignment="1" applyProtection="1">
      <alignment horizontal="left" indent="1"/>
      <protection hidden="1"/>
    </xf>
    <xf numFmtId="0" fontId="22" fillId="9" borderId="7" xfId="0" applyFont="1" applyFill="1" applyBorder="1" applyAlignment="1" applyProtection="1">
      <alignment horizontal="left" indent="1"/>
      <protection hidden="1"/>
    </xf>
    <xf numFmtId="0" fontId="0" fillId="0" borderId="131" xfId="0" applyBorder="1" applyAlignment="1" applyProtection="1">
      <alignment horizontal="center" vertical="center" wrapText="1"/>
      <protection hidden="1"/>
    </xf>
    <xf numFmtId="0" fontId="0" fillId="0" borderId="104" xfId="0" applyBorder="1" applyAlignment="1" applyProtection="1">
      <alignment horizontal="center" vertical="center" wrapText="1"/>
      <protection hidden="1"/>
    </xf>
    <xf numFmtId="0" fontId="2" fillId="9" borderId="132" xfId="0" applyFont="1" applyFill="1" applyBorder="1" applyAlignment="1" applyProtection="1">
      <alignment horizontal="center" vertical="top" wrapText="1"/>
      <protection hidden="1"/>
    </xf>
    <xf numFmtId="0" fontId="2" fillId="9" borderId="42" xfId="0" applyFont="1" applyFill="1" applyBorder="1" applyAlignment="1" applyProtection="1">
      <alignment horizontal="center" vertical="top" wrapText="1"/>
      <protection hidden="1"/>
    </xf>
    <xf numFmtId="0" fontId="0" fillId="12" borderId="131" xfId="0" applyFont="1" applyFill="1" applyBorder="1" applyAlignment="1" applyProtection="1">
      <alignment horizontal="left" vertical="top" indent="1"/>
      <protection hidden="1"/>
    </xf>
    <xf numFmtId="0" fontId="0" fillId="12" borderId="104" xfId="0" applyFont="1" applyFill="1" applyBorder="1" applyAlignment="1" applyProtection="1">
      <alignment horizontal="left" vertical="top" indent="1"/>
      <protection hidden="1"/>
    </xf>
    <xf numFmtId="0" fontId="0" fillId="3" borderId="68" xfId="0" applyFill="1" applyBorder="1" applyAlignment="1" applyProtection="1">
      <alignment horizontal="left" vertical="top" indent="1"/>
      <protection hidden="1"/>
    </xf>
    <xf numFmtId="0" fontId="0" fillId="3" borderId="61" xfId="0" applyFill="1" applyBorder="1" applyAlignment="1" applyProtection="1">
      <alignment horizontal="left" vertical="top" indent="1"/>
      <protection hidden="1"/>
    </xf>
    <xf numFmtId="0" fontId="24" fillId="2" borderId="137" xfId="0" applyFont="1" applyFill="1" applyBorder="1" applyAlignment="1" applyProtection="1">
      <alignment horizontal="left" indent="1"/>
      <protection hidden="1"/>
    </xf>
    <xf numFmtId="0" fontId="24" fillId="2" borderId="138" xfId="0" applyFont="1" applyFill="1" applyBorder="1" applyAlignment="1" applyProtection="1">
      <alignment horizontal="left" indent="1"/>
      <protection hidden="1"/>
    </xf>
    <xf numFmtId="0" fontId="24" fillId="2" borderId="139" xfId="0" applyFont="1" applyFill="1" applyBorder="1" applyAlignment="1" applyProtection="1">
      <alignment horizontal="left" indent="1"/>
      <protection hidden="1"/>
    </xf>
    <xf numFmtId="0" fontId="0" fillId="18" borderId="131" xfId="0" applyFont="1" applyFill="1" applyBorder="1" applyAlignment="1" applyProtection="1">
      <alignment horizontal="left" vertical="top" indent="1"/>
      <protection hidden="1"/>
    </xf>
    <xf numFmtId="0" fontId="0" fillId="18" borderId="104" xfId="0" applyFont="1" applyFill="1" applyBorder="1" applyAlignment="1" applyProtection="1">
      <alignment horizontal="left" vertical="top" indent="1"/>
      <protection hidden="1"/>
    </xf>
    <xf numFmtId="0" fontId="2" fillId="0" borderId="133" xfId="0" applyFont="1" applyBorder="1" applyAlignment="1" applyProtection="1">
      <alignment horizontal="left" vertical="top" indent="1"/>
      <protection hidden="1"/>
    </xf>
    <xf numFmtId="0" fontId="2" fillId="0" borderId="134" xfId="0" applyFont="1" applyBorder="1" applyAlignment="1" applyProtection="1">
      <alignment horizontal="left" vertical="top" indent="1"/>
      <protection hidden="1"/>
    </xf>
    <xf numFmtId="0" fontId="2" fillId="9" borderId="135" xfId="0" applyFont="1" applyFill="1" applyBorder="1" applyAlignment="1" applyProtection="1">
      <alignment horizontal="left" indent="1"/>
      <protection hidden="1"/>
    </xf>
    <xf numFmtId="0" fontId="2" fillId="9" borderId="136" xfId="0" applyFont="1" applyFill="1" applyBorder="1" applyAlignment="1" applyProtection="1">
      <alignment horizontal="left" indent="1"/>
      <protection hidden="1"/>
    </xf>
    <xf numFmtId="0" fontId="1" fillId="2" borderId="140" xfId="0" applyFont="1" applyFill="1" applyBorder="1" applyAlignment="1" applyProtection="1">
      <alignment horizontal="center" vertical="center" wrapText="1"/>
      <protection hidden="1"/>
    </xf>
    <xf numFmtId="0" fontId="1" fillId="2" borderId="3" xfId="0" applyFont="1" applyFill="1" applyBorder="1" applyAlignment="1" applyProtection="1">
      <alignment horizontal="center" vertical="center" wrapText="1"/>
      <protection hidden="1"/>
    </xf>
    <xf numFmtId="0" fontId="1" fillId="2" borderId="142" xfId="0" applyFont="1" applyFill="1" applyBorder="1" applyAlignment="1" applyProtection="1">
      <alignment horizontal="center" vertical="center" wrapText="1"/>
      <protection hidden="1"/>
    </xf>
    <xf numFmtId="0" fontId="1" fillId="2" borderId="143" xfId="0" applyFont="1" applyFill="1" applyBorder="1" applyAlignment="1" applyProtection="1">
      <alignment horizontal="center" vertical="center" wrapText="1"/>
      <protection hidden="1"/>
    </xf>
    <xf numFmtId="0" fontId="27" fillId="10" borderId="0" xfId="0" applyFont="1" applyFill="1" applyAlignment="1" applyProtection="1">
      <alignment horizontal="left" wrapText="1"/>
      <protection hidden="1"/>
    </xf>
    <xf numFmtId="0" fontId="0" fillId="0" borderId="54" xfId="0" applyFont="1" applyBorder="1" applyAlignment="1" applyProtection="1">
      <alignment horizontal="left" vertical="center" wrapText="1"/>
      <protection hidden="1"/>
    </xf>
    <xf numFmtId="0" fontId="0" fillId="0" borderId="55" xfId="0" applyFont="1" applyBorder="1" applyAlignment="1" applyProtection="1">
      <alignment horizontal="left" vertical="center" wrapText="1"/>
      <protection hidden="1"/>
    </xf>
    <xf numFmtId="0" fontId="61" fillId="3" borderId="64" xfId="0" applyFont="1" applyFill="1" applyBorder="1" applyAlignment="1" applyProtection="1">
      <alignment horizontal="center" vertical="top" wrapText="1"/>
      <protection hidden="1"/>
    </xf>
    <xf numFmtId="0" fontId="61" fillId="3" borderId="65" xfId="0" applyFont="1" applyFill="1" applyBorder="1" applyAlignment="1" applyProtection="1">
      <alignment horizontal="center" vertical="top" wrapText="1"/>
      <protection hidden="1"/>
    </xf>
    <xf numFmtId="0" fontId="61" fillId="3" borderId="0" xfId="0" applyFont="1" applyFill="1" applyBorder="1" applyAlignment="1" applyProtection="1">
      <alignment horizontal="center" vertical="top" wrapText="1"/>
      <protection hidden="1"/>
    </xf>
    <xf numFmtId="0" fontId="61" fillId="3" borderId="67" xfId="0" applyFont="1" applyFill="1" applyBorder="1" applyAlignment="1" applyProtection="1">
      <alignment horizontal="center" vertical="top" wrapText="1"/>
      <protection hidden="1"/>
    </xf>
    <xf numFmtId="0" fontId="61" fillId="3" borderId="70" xfId="0" applyFont="1" applyFill="1" applyBorder="1" applyAlignment="1" applyProtection="1">
      <alignment horizontal="center" vertical="top" wrapText="1"/>
      <protection hidden="1"/>
    </xf>
    <xf numFmtId="0" fontId="61" fillId="3" borderId="113" xfId="0" applyFont="1" applyFill="1" applyBorder="1" applyAlignment="1" applyProtection="1">
      <alignment horizontal="center" vertical="top" wrapText="1"/>
      <protection hidden="1"/>
    </xf>
    <xf numFmtId="0" fontId="7" fillId="3" borderId="63" xfId="0" applyFont="1" applyFill="1" applyBorder="1" applyAlignment="1" applyProtection="1">
      <alignment horizontal="center" vertical="top" wrapText="1"/>
      <protection hidden="1"/>
    </xf>
    <xf numFmtId="0" fontId="7" fillId="3" borderId="64" xfId="0" applyFont="1" applyFill="1" applyBorder="1" applyAlignment="1" applyProtection="1">
      <alignment horizontal="center" vertical="top" wrapText="1"/>
      <protection hidden="1"/>
    </xf>
    <xf numFmtId="0" fontId="7" fillId="3" borderId="66" xfId="0" applyFont="1" applyFill="1" applyBorder="1" applyAlignment="1" applyProtection="1">
      <alignment horizontal="center" vertical="top" wrapText="1"/>
      <protection hidden="1"/>
    </xf>
    <xf numFmtId="0" fontId="7" fillId="3" borderId="112" xfId="0" applyFont="1" applyFill="1" applyBorder="1" applyAlignment="1" applyProtection="1">
      <alignment horizontal="center" vertical="top" wrapText="1"/>
      <protection hidden="1"/>
    </xf>
    <xf numFmtId="0" fontId="7" fillId="3" borderId="70" xfId="0" applyFont="1" applyFill="1" applyBorder="1" applyAlignment="1" applyProtection="1">
      <alignment horizontal="center" vertical="top" wrapText="1"/>
      <protection hidden="1"/>
    </xf>
    <xf numFmtId="0" fontId="2" fillId="0" borderId="0" xfId="0" applyFont="1" applyBorder="1" applyAlignment="1" applyProtection="1">
      <alignment horizontal="left" vertical="top" wrapText="1"/>
      <protection hidden="1"/>
    </xf>
    <xf numFmtId="0" fontId="10" fillId="2" borderId="63" xfId="0" applyFont="1" applyFill="1" applyBorder="1" applyAlignment="1" applyProtection="1">
      <alignment horizontal="center" vertical="center" wrapText="1"/>
      <protection hidden="1"/>
    </xf>
    <xf numFmtId="0" fontId="10" fillId="2" borderId="64" xfId="0" applyFont="1" applyFill="1" applyBorder="1" applyAlignment="1" applyProtection="1">
      <alignment horizontal="center" vertical="center" wrapText="1"/>
      <protection hidden="1"/>
    </xf>
    <xf numFmtId="0" fontId="10" fillId="2" borderId="65" xfId="0" applyFont="1" applyFill="1" applyBorder="1" applyAlignment="1" applyProtection="1">
      <alignment horizontal="center" vertical="center" wrapText="1"/>
      <protection hidden="1"/>
    </xf>
    <xf numFmtId="0" fontId="10" fillId="2" borderId="112" xfId="0" applyFont="1" applyFill="1" applyBorder="1" applyAlignment="1" applyProtection="1">
      <alignment horizontal="center" vertical="center" wrapText="1"/>
      <protection hidden="1"/>
    </xf>
    <xf numFmtId="0" fontId="10" fillId="2" borderId="70" xfId="0" applyFont="1" applyFill="1" applyBorder="1" applyAlignment="1" applyProtection="1">
      <alignment horizontal="center" vertical="center" wrapText="1"/>
      <protection hidden="1"/>
    </xf>
    <xf numFmtId="0" fontId="10" fillId="2" borderId="113" xfId="0" applyFont="1" applyFill="1" applyBorder="1" applyAlignment="1" applyProtection="1">
      <alignment horizontal="center" vertical="center" wrapText="1"/>
      <protection hidden="1"/>
    </xf>
    <xf numFmtId="0" fontId="7" fillId="3" borderId="66" xfId="0" applyFont="1" applyFill="1" applyBorder="1" applyAlignment="1" applyProtection="1">
      <alignment horizontal="center" vertical="top"/>
      <protection hidden="1"/>
    </xf>
    <xf numFmtId="0" fontId="7" fillId="3" borderId="0" xfId="0" applyFont="1" applyFill="1" applyBorder="1" applyAlignment="1" applyProtection="1">
      <alignment horizontal="center" vertical="top"/>
      <protection hidden="1"/>
    </xf>
    <xf numFmtId="0" fontId="30" fillId="10" borderId="0" xfId="0" applyFont="1" applyFill="1" applyAlignment="1" applyProtection="1">
      <alignment horizontal="center"/>
      <protection hidden="1"/>
    </xf>
    <xf numFmtId="0" fontId="13" fillId="3" borderId="4" xfId="0" applyFont="1" applyFill="1" applyBorder="1" applyAlignment="1" applyProtection="1">
      <alignment horizontal="left" vertical="center" wrapText="1" indent="1"/>
      <protection hidden="1"/>
    </xf>
    <xf numFmtId="0" fontId="2" fillId="0" borderId="5"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0" fontId="2" fillId="0" borderId="7" xfId="0" applyFont="1" applyBorder="1" applyAlignment="1" applyProtection="1">
      <alignment horizontal="left" vertical="center" wrapText="1"/>
      <protection hidden="1"/>
    </xf>
    <xf numFmtId="0" fontId="64" fillId="3" borderId="8" xfId="0" applyFont="1" applyFill="1" applyBorder="1" applyAlignment="1" applyProtection="1">
      <alignment horizontal="center" vertical="center" wrapText="1"/>
      <protection hidden="1"/>
    </xf>
    <xf numFmtId="0" fontId="64" fillId="3" borderId="9" xfId="0" applyFont="1" applyFill="1" applyBorder="1" applyAlignment="1" applyProtection="1">
      <alignment horizontal="center" vertical="center" wrapText="1"/>
      <protection hidden="1"/>
    </xf>
    <xf numFmtId="0" fontId="0" fillId="3" borderId="110" xfId="0" applyFont="1" applyFill="1" applyBorder="1" applyAlignment="1" applyProtection="1">
      <alignment horizontal="left" vertical="center" wrapText="1" indent="1"/>
      <protection hidden="1"/>
    </xf>
    <xf numFmtId="0" fontId="0" fillId="3" borderId="1" xfId="0" applyFont="1" applyFill="1" applyBorder="1" applyAlignment="1" applyProtection="1">
      <alignment horizontal="left" vertical="center" wrapText="1" indent="1"/>
      <protection hidden="1"/>
    </xf>
    <xf numFmtId="0" fontId="0" fillId="3" borderId="111" xfId="0" applyFont="1" applyFill="1" applyBorder="1" applyAlignment="1" applyProtection="1">
      <alignment horizontal="left" vertical="center" wrapText="1" indent="1"/>
      <protection hidden="1"/>
    </xf>
    <xf numFmtId="0" fontId="33" fillId="3" borderId="13" xfId="0" applyFont="1" applyFill="1" applyBorder="1" applyAlignment="1" applyProtection="1">
      <alignment horizontal="left" wrapText="1"/>
      <protection hidden="1"/>
    </xf>
    <xf numFmtId="0" fontId="33" fillId="3" borderId="14" xfId="0" applyFont="1" applyFill="1" applyBorder="1" applyAlignment="1" applyProtection="1">
      <alignment horizontal="left" wrapText="1"/>
      <protection hidden="1"/>
    </xf>
    <xf numFmtId="0" fontId="2" fillId="3" borderId="13" xfId="0" applyFont="1" applyFill="1" applyBorder="1" applyAlignment="1" applyProtection="1">
      <alignment horizontal="left"/>
      <protection hidden="1"/>
    </xf>
    <xf numFmtId="0" fontId="2" fillId="3" borderId="14" xfId="0" applyFont="1" applyFill="1" applyBorder="1" applyAlignment="1" applyProtection="1">
      <alignment horizontal="left"/>
      <protection hidden="1"/>
    </xf>
    <xf numFmtId="0" fontId="2" fillId="3" borderId="15" xfId="0" applyFont="1" applyFill="1" applyBorder="1" applyAlignment="1" applyProtection="1">
      <alignment horizontal="left"/>
      <protection hidden="1"/>
    </xf>
    <xf numFmtId="0" fontId="2" fillId="0" borderId="8" xfId="0" applyFont="1" applyBorder="1" applyAlignment="1" applyProtection="1">
      <alignment horizontal="left"/>
      <protection hidden="1"/>
    </xf>
    <xf numFmtId="0" fontId="13" fillId="3" borderId="11" xfId="0" applyFont="1" applyFill="1" applyBorder="1" applyAlignment="1" applyProtection="1">
      <alignment horizontal="left" vertical="top" wrapText="1"/>
      <protection hidden="1"/>
    </xf>
    <xf numFmtId="0" fontId="13" fillId="3" borderId="0" xfId="0" applyFont="1" applyFill="1" applyBorder="1" applyAlignment="1" applyProtection="1">
      <alignment horizontal="left" vertical="top" wrapText="1"/>
      <protection hidden="1"/>
    </xf>
    <xf numFmtId="0" fontId="13" fillId="3" borderId="12" xfId="0" applyFont="1" applyFill="1" applyBorder="1" applyAlignment="1" applyProtection="1">
      <alignment horizontal="left" vertical="top" wrapText="1"/>
      <protection hidden="1"/>
    </xf>
    <xf numFmtId="0" fontId="13" fillId="3" borderId="17" xfId="0" applyFont="1" applyFill="1" applyBorder="1" applyAlignment="1" applyProtection="1">
      <alignment horizontal="left" vertical="top" wrapText="1" indent="1"/>
      <protection hidden="1"/>
    </xf>
    <xf numFmtId="0" fontId="13" fillId="3" borderId="18" xfId="0" applyFont="1" applyFill="1" applyBorder="1" applyAlignment="1" applyProtection="1">
      <alignment horizontal="left" vertical="top" wrapText="1" indent="1"/>
      <protection hidden="1"/>
    </xf>
    <xf numFmtId="0" fontId="27" fillId="3" borderId="45" xfId="0" applyFont="1" applyFill="1" applyBorder="1" applyAlignment="1" applyProtection="1">
      <alignment horizontal="center"/>
      <protection hidden="1"/>
    </xf>
    <xf numFmtId="0" fontId="27" fillId="3" borderId="46" xfId="0" applyFont="1" applyFill="1" applyBorder="1" applyAlignment="1" applyProtection="1">
      <alignment horizontal="center"/>
      <protection hidden="1"/>
    </xf>
    <xf numFmtId="0" fontId="27" fillId="3" borderId="47" xfId="0" applyFont="1" applyFill="1" applyBorder="1" applyAlignment="1" applyProtection="1">
      <alignment horizontal="center"/>
      <protection hidden="1"/>
    </xf>
    <xf numFmtId="0" fontId="19" fillId="3" borderId="0" xfId="0" applyFont="1" applyFill="1" applyBorder="1" applyAlignment="1" applyProtection="1">
      <alignment horizontal="left" wrapText="1"/>
    </xf>
    <xf numFmtId="0" fontId="19" fillId="3" borderId="67" xfId="0" applyFont="1" applyFill="1" applyBorder="1" applyAlignment="1" applyProtection="1">
      <alignment horizontal="left" wrapText="1"/>
    </xf>
    <xf numFmtId="0" fontId="19" fillId="3" borderId="0" xfId="0" applyFont="1" applyFill="1" applyBorder="1" applyAlignment="1" applyProtection="1">
      <alignment horizontal="left" vertical="center" wrapText="1" indent="1"/>
    </xf>
    <xf numFmtId="0" fontId="19" fillId="3" borderId="0" xfId="0" applyFont="1" applyFill="1" applyBorder="1" applyAlignment="1" applyProtection="1">
      <alignment horizontal="left" vertical="center" wrapText="1"/>
    </xf>
    <xf numFmtId="0" fontId="13" fillId="3" borderId="0" xfId="0" applyFont="1" applyFill="1" applyBorder="1" applyAlignment="1" applyProtection="1">
      <alignment horizontal="left" vertical="center" wrapText="1" indent="1"/>
      <protection locked="0"/>
    </xf>
    <xf numFmtId="0" fontId="2" fillId="0" borderId="4" xfId="0" applyFont="1" applyBorder="1" applyAlignment="1" applyProtection="1">
      <alignment horizontal="left" wrapText="1" indent="1"/>
      <protection hidden="1"/>
    </xf>
    <xf numFmtId="0" fontId="0" fillId="3" borderId="5" xfId="0" applyFill="1" applyBorder="1" applyAlignment="1" applyProtection="1">
      <alignment horizontal="left" vertical="center" wrapText="1" indent="1"/>
      <protection hidden="1"/>
    </xf>
    <xf numFmtId="0" fontId="0" fillId="3" borderId="6" xfId="0" applyFill="1" applyBorder="1" applyAlignment="1" applyProtection="1">
      <alignment horizontal="left" vertical="center" wrapText="1" indent="1"/>
      <protection hidden="1"/>
    </xf>
    <xf numFmtId="0" fontId="0" fillId="3" borderId="7" xfId="0" applyFill="1" applyBorder="1" applyAlignment="1" applyProtection="1">
      <alignment horizontal="left" vertical="center" wrapText="1" indent="1"/>
      <protection hidden="1"/>
    </xf>
    <xf numFmtId="0" fontId="13" fillId="3" borderId="5" xfId="0" applyFont="1" applyFill="1" applyBorder="1" applyAlignment="1" applyProtection="1">
      <alignment horizontal="left" wrapText="1" indent="1"/>
      <protection hidden="1"/>
    </xf>
    <xf numFmtId="0" fontId="13" fillId="3" borderId="6" xfId="0" applyFont="1" applyFill="1" applyBorder="1" applyAlignment="1" applyProtection="1">
      <alignment horizontal="left" wrapText="1" indent="1"/>
      <protection hidden="1"/>
    </xf>
    <xf numFmtId="0" fontId="13" fillId="3" borderId="7" xfId="0" applyFont="1" applyFill="1" applyBorder="1" applyAlignment="1" applyProtection="1">
      <alignment horizontal="left" wrapText="1" indent="1"/>
      <protection hidden="1"/>
    </xf>
    <xf numFmtId="164" fontId="24" fillId="25" borderId="68" xfId="0" applyNumberFormat="1" applyFont="1" applyFill="1" applyBorder="1" applyAlignment="1" applyProtection="1">
      <alignment horizontal="left" vertical="center" indent="1"/>
      <protection hidden="1"/>
    </xf>
    <xf numFmtId="164" fontId="24" fillId="25" borderId="61" xfId="0" applyNumberFormat="1" applyFont="1" applyFill="1" applyBorder="1" applyAlignment="1" applyProtection="1">
      <alignment horizontal="left" vertical="center" indent="1"/>
      <protection hidden="1"/>
    </xf>
    <xf numFmtId="164" fontId="24" fillId="25" borderId="69" xfId="0" applyNumberFormat="1" applyFont="1" applyFill="1" applyBorder="1" applyAlignment="1" applyProtection="1">
      <alignment horizontal="left" vertical="center" indent="1"/>
      <protection hidden="1"/>
    </xf>
    <xf numFmtId="0" fontId="0" fillId="3" borderId="68" xfId="0" applyFill="1" applyBorder="1" applyAlignment="1" applyProtection="1">
      <alignment horizontal="left" wrapText="1" indent="1"/>
      <protection hidden="1"/>
    </xf>
    <xf numFmtId="0" fontId="0" fillId="3" borderId="61" xfId="0" applyFill="1" applyBorder="1" applyAlignment="1" applyProtection="1">
      <alignment horizontal="left" wrapText="1" indent="1"/>
      <protection hidden="1"/>
    </xf>
    <xf numFmtId="0" fontId="0" fillId="3" borderId="69" xfId="0" applyFill="1" applyBorder="1" applyAlignment="1" applyProtection="1">
      <alignment horizontal="left" wrapText="1" indent="1"/>
      <protection hidden="1"/>
    </xf>
    <xf numFmtId="164" fontId="0" fillId="3" borderId="7" xfId="0" applyNumberFormat="1" applyFill="1" applyBorder="1" applyAlignment="1" applyProtection="1">
      <alignment horizontal="left"/>
      <protection locked="0" hidden="1"/>
    </xf>
    <xf numFmtId="164" fontId="0" fillId="3" borderId="4" xfId="0" applyNumberFormat="1" applyFill="1" applyBorder="1" applyAlignment="1" applyProtection="1">
      <alignment horizontal="left"/>
      <protection locked="0" hidden="1"/>
    </xf>
    <xf numFmtId="0" fontId="24" fillId="25" borderId="63" xfId="0" applyFont="1" applyFill="1" applyBorder="1" applyAlignment="1">
      <alignment horizontal="left" vertical="center" indent="1"/>
    </xf>
    <xf numFmtId="0" fontId="24" fillId="25" borderId="64" xfId="0" applyFont="1" applyFill="1" applyBorder="1" applyAlignment="1">
      <alignment horizontal="left" vertical="center" indent="1"/>
    </xf>
    <xf numFmtId="0" fontId="24" fillId="25" borderId="65" xfId="0" applyFont="1" applyFill="1" applyBorder="1" applyAlignment="1">
      <alignment horizontal="left" vertical="center" indent="1"/>
    </xf>
    <xf numFmtId="0" fontId="24" fillId="3" borderId="66" xfId="0" applyFont="1" applyFill="1" applyBorder="1" applyAlignment="1">
      <alignment horizontal="center" vertical="center"/>
    </xf>
    <xf numFmtId="0" fontId="24" fillId="3" borderId="0" xfId="0" applyFont="1" applyFill="1" applyAlignment="1">
      <alignment horizontal="center" vertical="center"/>
    </xf>
    <xf numFmtId="0" fontId="24" fillId="3" borderId="67" xfId="0" applyFont="1" applyFill="1" applyBorder="1" applyAlignment="1">
      <alignment horizontal="center" vertical="center"/>
    </xf>
    <xf numFmtId="164" fontId="2" fillId="4" borderId="5" xfId="0" applyNumberFormat="1" applyFont="1" applyFill="1" applyBorder="1" applyAlignment="1" applyProtection="1">
      <alignment horizontal="left" vertical="center"/>
      <protection locked="0" hidden="1"/>
    </xf>
    <xf numFmtId="164" fontId="2" fillId="4" borderId="6" xfId="0" applyNumberFormat="1" applyFont="1" applyFill="1" applyBorder="1" applyAlignment="1" applyProtection="1">
      <alignment horizontal="left" vertical="center"/>
      <protection locked="0" hidden="1"/>
    </xf>
    <xf numFmtId="164" fontId="2" fillId="4" borderId="7" xfId="0" applyNumberFormat="1" applyFont="1" applyFill="1" applyBorder="1" applyAlignment="1" applyProtection="1">
      <alignment horizontal="left" vertical="center"/>
      <protection locked="0" hidden="1"/>
    </xf>
    <xf numFmtId="0" fontId="18" fillId="9" borderId="0" xfId="0" applyFont="1" applyFill="1" applyAlignment="1" applyProtection="1">
      <alignment horizontal="left" vertical="center" wrapText="1"/>
      <protection hidden="1"/>
    </xf>
    <xf numFmtId="0" fontId="22" fillId="3" borderId="8" xfId="0" applyFont="1" applyFill="1" applyBorder="1" applyAlignment="1" applyProtection="1">
      <alignment horizontal="left" vertical="center" wrapText="1"/>
      <protection hidden="1"/>
    </xf>
    <xf numFmtId="0" fontId="22" fillId="3" borderId="9" xfId="0" applyFont="1" applyFill="1" applyBorder="1" applyAlignment="1" applyProtection="1">
      <alignment horizontal="left" vertical="center" wrapText="1"/>
      <protection hidden="1"/>
    </xf>
    <xf numFmtId="0" fontId="22" fillId="3" borderId="11" xfId="0" applyFont="1" applyFill="1" applyBorder="1" applyAlignment="1" applyProtection="1">
      <alignment horizontal="left" vertical="center" wrapText="1"/>
      <protection hidden="1"/>
    </xf>
    <xf numFmtId="0" fontId="22" fillId="3" borderId="0" xfId="0" applyFont="1" applyFill="1" applyBorder="1" applyAlignment="1" applyProtection="1">
      <alignment horizontal="left" vertical="center" wrapText="1"/>
      <protection hidden="1"/>
    </xf>
    <xf numFmtId="0" fontId="0" fillId="0" borderId="0" xfId="0" applyAlignment="1">
      <alignment horizontal="left" vertical="center" wrapText="1"/>
    </xf>
    <xf numFmtId="0" fontId="0" fillId="0" borderId="67" xfId="0" applyBorder="1" applyAlignment="1">
      <alignment horizontal="left" vertical="center" wrapText="1"/>
    </xf>
    <xf numFmtId="0" fontId="0" fillId="0" borderId="66" xfId="0" applyBorder="1" applyAlignment="1">
      <alignment horizontal="center" vertical="top"/>
    </xf>
    <xf numFmtId="0" fontId="0" fillId="0" borderId="0" xfId="0" applyAlignment="1">
      <alignment horizontal="center" vertical="top"/>
    </xf>
    <xf numFmtId="0" fontId="0" fillId="0" borderId="66" xfId="0" applyBorder="1" applyAlignment="1">
      <alignment horizontal="left" vertical="top" wrapText="1" indent="1"/>
    </xf>
    <xf numFmtId="0" fontId="0" fillId="0" borderId="0" xfId="0" applyAlignment="1">
      <alignment horizontal="left" vertical="top" wrapText="1" indent="1"/>
    </xf>
    <xf numFmtId="0" fontId="0" fillId="0" borderId="67" xfId="0" applyBorder="1" applyAlignment="1">
      <alignment horizontal="left" vertical="top" wrapText="1" indent="1"/>
    </xf>
    <xf numFmtId="0" fontId="0" fillId="0" borderId="112" xfId="0" applyBorder="1" applyAlignment="1">
      <alignment horizontal="center" vertical="top" wrapText="1"/>
    </xf>
    <xf numFmtId="0" fontId="0" fillId="0" borderId="70" xfId="0" applyBorder="1" applyAlignment="1">
      <alignment horizontal="center" vertical="top" wrapText="1"/>
    </xf>
    <xf numFmtId="0" fontId="0" fillId="0" borderId="113" xfId="0" applyBorder="1" applyAlignment="1">
      <alignment horizontal="center" vertical="top" wrapText="1"/>
    </xf>
    <xf numFmtId="0" fontId="0" fillId="9" borderId="0" xfId="0" applyFill="1" applyAlignment="1">
      <alignment horizontal="center" vertical="top"/>
    </xf>
    <xf numFmtId="0" fontId="0" fillId="0" borderId="66" xfId="0" applyBorder="1" applyAlignment="1">
      <alignment horizontal="left" vertical="center" wrapText="1" indent="1"/>
    </xf>
    <xf numFmtId="0" fontId="0" fillId="0" borderId="0" xfId="0" applyAlignment="1">
      <alignment horizontal="left" vertical="center" wrapText="1" indent="1"/>
    </xf>
    <xf numFmtId="0" fontId="0" fillId="0" borderId="67" xfId="0" applyBorder="1" applyAlignment="1">
      <alignment horizontal="left" vertical="center" wrapText="1" indent="1"/>
    </xf>
    <xf numFmtId="0" fontId="0" fillId="0" borderId="67" xfId="0" applyBorder="1" applyAlignment="1">
      <alignment horizontal="center" vertical="top"/>
    </xf>
    <xf numFmtId="0" fontId="13" fillId="3" borderId="0" xfId="0" applyFont="1" applyFill="1" applyBorder="1" applyAlignment="1">
      <alignment horizontal="left" vertical="center" wrapText="1"/>
    </xf>
    <xf numFmtId="0" fontId="19" fillId="0" borderId="0" xfId="0" applyFont="1" applyBorder="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0" fillId="0" borderId="66" xfId="0" applyBorder="1" applyAlignment="1">
      <alignment horizontal="left" vertical="top" indent="1"/>
    </xf>
    <xf numFmtId="0" fontId="0" fillId="0" borderId="0" xfId="0" applyAlignment="1">
      <alignment horizontal="left" vertical="top" indent="1"/>
    </xf>
    <xf numFmtId="0" fontId="0" fillId="0" borderId="67" xfId="0" applyBorder="1" applyAlignment="1">
      <alignment horizontal="left" vertical="top" indent="1"/>
    </xf>
    <xf numFmtId="0" fontId="13" fillId="0" borderId="70" xfId="0" applyFont="1" applyBorder="1" applyAlignment="1">
      <alignment horizontal="center" vertical="top" wrapText="1"/>
    </xf>
    <xf numFmtId="0" fontId="13" fillId="0" borderId="113" xfId="0" applyFont="1" applyBorder="1" applyAlignment="1">
      <alignment horizontal="center" vertical="top" wrapText="1"/>
    </xf>
    <xf numFmtId="0" fontId="13" fillId="0" borderId="66" xfId="0" applyFont="1" applyBorder="1" applyAlignment="1">
      <alignment horizontal="left" vertical="top" wrapText="1" indent="1"/>
    </xf>
    <xf numFmtId="0" fontId="13" fillId="0" borderId="0" xfId="0" applyFont="1" applyAlignment="1">
      <alignment horizontal="left" vertical="top" wrapText="1" indent="1"/>
    </xf>
    <xf numFmtId="0" fontId="13" fillId="0" borderId="67" xfId="0" applyFont="1" applyBorder="1" applyAlignment="1">
      <alignment horizontal="left" vertical="top" wrapText="1" indent="1"/>
    </xf>
    <xf numFmtId="0" fontId="13" fillId="0" borderId="112" xfId="0" applyFont="1" applyBorder="1" applyAlignment="1">
      <alignment horizontal="left" vertical="top" wrapText="1" indent="1"/>
    </xf>
    <xf numFmtId="0" fontId="13" fillId="0" borderId="70" xfId="0" applyFont="1" applyBorder="1" applyAlignment="1">
      <alignment horizontal="left" vertical="top" wrapText="1" indent="1"/>
    </xf>
    <xf numFmtId="0" fontId="13" fillId="0" borderId="113" xfId="0" applyFont="1" applyBorder="1" applyAlignment="1">
      <alignment horizontal="left" vertical="top" wrapText="1" indent="1"/>
    </xf>
    <xf numFmtId="0" fontId="24" fillId="25" borderId="0" xfId="0" applyFont="1" applyFill="1" applyAlignment="1">
      <alignment horizontal="left" vertical="center" indent="1"/>
    </xf>
    <xf numFmtId="0" fontId="0" fillId="0" borderId="63" xfId="0" applyBorder="1" applyAlignment="1">
      <alignment horizontal="left" vertical="center" wrapText="1" indent="1"/>
    </xf>
    <xf numFmtId="0" fontId="0" fillId="0" borderId="64" xfId="0" applyBorder="1" applyAlignment="1">
      <alignment horizontal="left" vertical="center" wrapText="1" indent="1"/>
    </xf>
    <xf numFmtId="0" fontId="0" fillId="0" borderId="65" xfId="0" applyBorder="1" applyAlignment="1">
      <alignment horizontal="left" vertical="center" wrapText="1" indent="1"/>
    </xf>
    <xf numFmtId="0" fontId="24" fillId="2" borderId="63" xfId="0" applyFont="1" applyFill="1" applyBorder="1" applyAlignment="1" applyProtection="1">
      <alignment horizontal="center" vertical="center" wrapText="1"/>
      <protection hidden="1"/>
    </xf>
    <xf numFmtId="0" fontId="24" fillId="2" borderId="66" xfId="0" applyFont="1" applyFill="1" applyBorder="1" applyAlignment="1" applyProtection="1">
      <alignment horizontal="center" vertical="center" wrapText="1"/>
      <protection hidden="1"/>
    </xf>
    <xf numFmtId="0" fontId="24" fillId="2" borderId="112" xfId="0" applyFont="1" applyFill="1" applyBorder="1" applyAlignment="1" applyProtection="1">
      <alignment horizontal="center" vertical="center" wrapText="1"/>
      <protection hidden="1"/>
    </xf>
    <xf numFmtId="0" fontId="0" fillId="3" borderId="64" xfId="0" applyFill="1" applyBorder="1" applyAlignment="1" applyProtection="1">
      <alignment horizontal="center" vertical="center" wrapText="1"/>
      <protection hidden="1"/>
    </xf>
    <xf numFmtId="0" fontId="0" fillId="3" borderId="0" xfId="0" applyFill="1" applyBorder="1" applyAlignment="1" applyProtection="1">
      <alignment horizontal="center" vertical="center" wrapText="1"/>
      <protection hidden="1"/>
    </xf>
    <xf numFmtId="0" fontId="20" fillId="3" borderId="66" xfId="0" applyFont="1" applyFill="1" applyBorder="1" applyAlignment="1" applyProtection="1">
      <alignment horizontal="left" vertical="top" wrapText="1" indent="1"/>
      <protection locked="0" hidden="1"/>
    </xf>
    <xf numFmtId="0" fontId="20" fillId="3" borderId="0" xfId="0" applyFont="1" applyFill="1" applyBorder="1" applyAlignment="1" applyProtection="1">
      <alignment horizontal="left" vertical="top" wrapText="1" indent="1"/>
      <protection locked="0" hidden="1"/>
    </xf>
    <xf numFmtId="0" fontId="20" fillId="3" borderId="67" xfId="0" applyFont="1" applyFill="1" applyBorder="1" applyAlignment="1" applyProtection="1">
      <alignment horizontal="left" vertical="top" wrapText="1" indent="1"/>
      <protection locked="0" hidden="1"/>
    </xf>
    <xf numFmtId="164" fontId="0" fillId="3" borderId="9" xfId="0" applyNumberFormat="1" applyFill="1" applyBorder="1" applyAlignment="1" applyProtection="1">
      <alignment horizontal="left" wrapText="1"/>
      <protection hidden="1"/>
    </xf>
    <xf numFmtId="164" fontId="0" fillId="3" borderId="10" xfId="0" applyNumberFormat="1" applyFill="1" applyBorder="1" applyAlignment="1" applyProtection="1">
      <alignment horizontal="left" wrapText="1"/>
      <protection hidden="1"/>
    </xf>
    <xf numFmtId="164" fontId="0" fillId="3" borderId="0" xfId="0" applyNumberFormat="1" applyFill="1" applyBorder="1" applyAlignment="1" applyProtection="1">
      <alignment horizontal="left" wrapText="1"/>
      <protection hidden="1"/>
    </xf>
    <xf numFmtId="164" fontId="0" fillId="3" borderId="12" xfId="0" applyNumberFormat="1" applyFill="1" applyBorder="1" applyAlignment="1" applyProtection="1">
      <alignment horizontal="left" wrapText="1"/>
      <protection hidden="1"/>
    </xf>
    <xf numFmtId="0" fontId="0" fillId="9" borderId="11" xfId="0" applyFill="1" applyBorder="1" applyAlignment="1" applyProtection="1">
      <alignment horizontal="left" vertical="center" wrapText="1" indent="4"/>
      <protection hidden="1"/>
    </xf>
    <xf numFmtId="0" fontId="0" fillId="9" borderId="0" xfId="0" applyFill="1" applyBorder="1" applyAlignment="1" applyProtection="1">
      <alignment horizontal="left" vertical="center" wrapText="1" indent="4"/>
      <protection hidden="1"/>
    </xf>
    <xf numFmtId="0" fontId="10" fillId="2" borderId="165"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 fillId="5" borderId="3" xfId="0" applyFont="1" applyFill="1" applyBorder="1" applyAlignment="1">
      <alignment horizontal="center" vertical="center"/>
    </xf>
    <xf numFmtId="0" fontId="1" fillId="2" borderId="0" xfId="0" applyFont="1" applyFill="1" applyAlignment="1">
      <alignment horizontal="left" vertical="center" wrapText="1" indent="1"/>
    </xf>
    <xf numFmtId="0" fontId="1" fillId="2" borderId="0" xfId="0" applyFont="1" applyFill="1" applyAlignment="1">
      <alignment horizontal="left" vertical="center" indent="1"/>
    </xf>
    <xf numFmtId="0" fontId="2" fillId="0" borderId="0" xfId="0" applyFont="1" applyAlignment="1">
      <alignment horizontal="left" vertical="center"/>
    </xf>
    <xf numFmtId="0" fontId="0" fillId="0" borderId="0" xfId="0" applyAlignment="1">
      <alignment horizontal="left" vertical="top" wrapText="1"/>
    </xf>
  </cellXfs>
  <cellStyles count="2">
    <cellStyle name="Hyperlink" xfId="1" builtinId="8"/>
    <cellStyle name="Normal" xfId="0" builtinId="0"/>
  </cellStyles>
  <dxfs count="148">
    <dxf>
      <font>
        <b/>
        <i val="0"/>
        <color theme="0"/>
      </font>
      <fill>
        <patternFill>
          <bgColor rgb="FF00B050"/>
        </patternFill>
      </fill>
      <border>
        <left style="thin">
          <color rgb="FF008000"/>
        </left>
        <right style="thin">
          <color rgb="FF008000"/>
        </right>
        <top style="thin">
          <color rgb="FF008000"/>
        </top>
        <bottom style="thin">
          <color rgb="FF008000"/>
        </bottom>
        <vertical/>
        <horizontal/>
      </border>
    </dxf>
    <dxf>
      <fill>
        <patternFill>
          <bgColor theme="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right style="thin">
          <color rgb="FF3963AE"/>
        </right>
        <top/>
        <bottom/>
        <vertical/>
        <horizontal/>
      </border>
    </dxf>
    <dxf>
      <font>
        <b/>
        <i val="0"/>
      </font>
    </dxf>
    <dxf>
      <fill>
        <patternFill>
          <bgColor rgb="FFFFFF00"/>
        </patternFill>
      </fill>
    </dxf>
    <dxf>
      <font>
        <color theme="0"/>
      </font>
    </dxf>
    <dxf>
      <fill>
        <patternFill>
          <bgColor theme="8" tint="0.79998168889431442"/>
        </patternFill>
      </fill>
    </dxf>
    <dxf>
      <font>
        <color theme="0"/>
      </font>
    </dxf>
    <dxf>
      <font>
        <color theme="0"/>
      </font>
    </dxf>
    <dxf>
      <font>
        <color theme="0"/>
      </font>
    </dxf>
    <dxf>
      <fill>
        <patternFill>
          <bgColor theme="8" tint="0.79998168889431442"/>
        </patternFill>
      </fill>
    </dxf>
    <dxf>
      <font>
        <color theme="0"/>
      </font>
    </dxf>
    <dxf>
      <fill>
        <patternFill>
          <bgColor theme="8"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FFCC"/>
        </patternFill>
      </fill>
    </dxf>
    <dxf>
      <fill>
        <patternFill>
          <bgColor theme="8"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b/>
        <i val="0"/>
      </font>
      <fill>
        <patternFill>
          <bgColor rgb="FFFFC000"/>
        </patternFill>
      </fill>
    </dxf>
    <dxf>
      <fill>
        <patternFill>
          <bgColor theme="7"/>
        </patternFill>
      </fill>
    </dxf>
    <dxf>
      <font>
        <color theme="0"/>
      </font>
    </dxf>
    <dxf>
      <font>
        <color theme="0"/>
      </font>
      <fill>
        <patternFill>
          <bgColor theme="0"/>
        </patternFill>
      </fill>
    </dxf>
    <dxf>
      <fill>
        <patternFill>
          <bgColor theme="0"/>
        </patternFill>
      </fill>
      <border>
        <left/>
        <top/>
        <bottom/>
      </border>
    </dxf>
    <dxf>
      <font>
        <b/>
        <i val="0"/>
      </font>
      <fill>
        <patternFill>
          <bgColor rgb="FFFFC000"/>
        </patternFill>
      </fill>
    </dxf>
    <dxf>
      <font>
        <color theme="0"/>
      </font>
      <border>
        <left/>
        <top/>
        <bottom/>
      </border>
    </dxf>
    <dxf>
      <font>
        <color theme="0"/>
      </font>
    </dxf>
    <dxf>
      <font>
        <b/>
        <i val="0"/>
        <color auto="1"/>
      </font>
      <fill>
        <patternFill>
          <bgColor rgb="FFFFC000"/>
        </patternFill>
      </fill>
    </dxf>
    <dxf>
      <font>
        <color theme="0"/>
      </font>
      <fill>
        <patternFill>
          <bgColor theme="0"/>
        </patternFill>
      </fill>
    </dxf>
    <dxf>
      <font>
        <b/>
        <i val="0"/>
        <color auto="1"/>
      </font>
      <fill>
        <patternFill>
          <bgColor rgb="FFFFC000"/>
        </patternFill>
      </fill>
    </dxf>
    <dxf>
      <font>
        <color theme="0"/>
      </font>
      <fill>
        <patternFill>
          <bgColor theme="0"/>
        </patternFill>
      </fill>
    </dxf>
    <dxf>
      <font>
        <b/>
        <i val="0"/>
        <color auto="1"/>
      </font>
      <fill>
        <patternFill>
          <bgColor rgb="FFFFC000"/>
        </patternFill>
      </fill>
    </dxf>
    <dxf>
      <font>
        <color theme="0"/>
      </font>
      <fill>
        <patternFill>
          <bgColor theme="0"/>
        </patternFill>
      </fill>
    </dxf>
    <dxf>
      <font>
        <color theme="0"/>
      </font>
      <fill>
        <patternFill>
          <bgColor theme="0"/>
        </patternFill>
      </fill>
    </dxf>
    <dxf>
      <font>
        <b/>
        <i val="0"/>
        <color auto="1"/>
      </font>
      <fill>
        <patternFill>
          <bgColor rgb="FFFFC000"/>
        </patternFill>
      </fill>
    </dxf>
    <dxf>
      <font>
        <color theme="0"/>
      </font>
    </dxf>
    <dxf>
      <font>
        <b/>
        <i val="0"/>
      </font>
      <fill>
        <patternFill>
          <bgColor rgb="FFFFC000"/>
        </patternFill>
      </fill>
      <border>
        <left style="thin">
          <color auto="1"/>
        </left>
        <right style="thin">
          <color auto="1"/>
        </right>
        <top style="thin">
          <color auto="1"/>
        </top>
        <bottom style="thin">
          <color auto="1"/>
        </bottom>
      </border>
    </dxf>
    <dxf>
      <font>
        <color theme="0"/>
      </font>
    </dxf>
    <dxf>
      <font>
        <b/>
        <i val="0"/>
        <color theme="1"/>
      </font>
      <fill>
        <patternFill>
          <bgColor rgb="FFFFC000"/>
        </patternFill>
      </fill>
    </dxf>
    <dxf>
      <font>
        <b/>
        <i val="0"/>
        <color theme="0"/>
      </font>
      <fill>
        <patternFill>
          <bgColor rgb="FF00B050"/>
        </patternFill>
      </fill>
    </dxf>
    <dxf>
      <font>
        <color theme="0"/>
      </font>
      <fill>
        <patternFill>
          <bgColor theme="0"/>
        </patternFill>
      </fill>
      <border>
        <left/>
        <right/>
        <top/>
        <bottom/>
        <vertical/>
        <horizontal/>
      </border>
    </dxf>
    <dxf>
      <font>
        <b/>
        <i val="0"/>
      </font>
      <fill>
        <patternFill>
          <bgColor rgb="FFFFC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ont>
        <b/>
        <i val="0"/>
        <color rgb="FFC00000"/>
      </font>
      <fill>
        <patternFill>
          <bgColor rgb="FFFFFF00"/>
        </patternFill>
      </fill>
    </dxf>
    <dxf>
      <font>
        <color theme="0"/>
      </font>
      <fill>
        <patternFill>
          <bgColor theme="0"/>
        </patternFill>
      </fill>
    </dxf>
    <dxf>
      <font>
        <b/>
        <i val="0"/>
        <color rgb="FFC00000"/>
      </font>
      <fill>
        <patternFill>
          <bgColor rgb="FFFFC000"/>
        </patternFill>
      </fill>
      <border>
        <left style="thin">
          <color rgb="FFC00000"/>
        </left>
        <right style="thin">
          <color rgb="FFC00000"/>
        </right>
        <top style="thin">
          <color rgb="FFC00000"/>
        </top>
        <bottom style="thin">
          <color rgb="FFC00000"/>
        </bottom>
        <vertical/>
        <horizontal/>
      </border>
    </dxf>
    <dxf>
      <font>
        <color theme="0"/>
      </font>
      <fill>
        <patternFill>
          <bgColor theme="0"/>
        </patternFill>
      </fill>
    </dxf>
    <dxf>
      <fill>
        <patternFill>
          <bgColor rgb="FFFFFFCC"/>
        </patternFill>
      </fill>
    </dxf>
    <dxf>
      <font>
        <color theme="0"/>
      </font>
      <fill>
        <patternFill>
          <bgColor theme="0"/>
        </patternFill>
      </fill>
    </dxf>
    <dxf>
      <font>
        <b/>
        <i val="0"/>
        <color rgb="FFC00000"/>
      </font>
      <fill>
        <patternFill>
          <bgColor rgb="FFFFFFCC"/>
        </patternFill>
      </fill>
    </dxf>
    <dxf>
      <font>
        <color theme="0"/>
      </font>
      <fill>
        <patternFill>
          <bgColor theme="0"/>
        </patternFill>
      </fill>
    </dxf>
    <dxf>
      <font>
        <color theme="0"/>
      </font>
    </dxf>
    <dxf>
      <font>
        <b/>
        <i val="0"/>
        <color theme="0"/>
      </font>
      <fill>
        <patternFill>
          <bgColor rgb="FFFF0000"/>
        </patternFill>
      </fill>
    </dxf>
    <dxf>
      <font>
        <color rgb="FFC00000"/>
      </font>
      <fill>
        <patternFill>
          <bgColor rgb="FFFFFF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theme="0"/>
        </patternFill>
      </fill>
    </dxf>
    <dxf>
      <font>
        <color theme="0"/>
      </font>
      <fill>
        <patternFill>
          <bgColor theme="0"/>
        </patternFill>
      </fill>
    </dxf>
    <dxf>
      <fill>
        <patternFill>
          <bgColor theme="8" tint="0.79998168889431442"/>
        </patternFill>
      </fill>
    </dxf>
    <dxf>
      <font>
        <color theme="0"/>
      </font>
      <fill>
        <patternFill>
          <bgColor theme="0"/>
        </patternFill>
      </fill>
    </dxf>
    <dxf>
      <font>
        <color theme="0"/>
      </font>
    </dxf>
    <dxf>
      <font>
        <b/>
        <i val="0"/>
        <color rgb="FFC00000"/>
      </font>
    </dxf>
    <dxf>
      <font>
        <color theme="0"/>
      </font>
    </dxf>
    <dxf>
      <fill>
        <patternFill>
          <bgColor theme="0"/>
        </patternFill>
      </fill>
    </dxf>
    <dxf>
      <font>
        <color theme="0"/>
      </font>
    </dxf>
    <dxf>
      <font>
        <color theme="0"/>
      </font>
    </dxf>
    <dxf>
      <font>
        <color theme="0"/>
      </font>
    </dxf>
    <dxf>
      <fill>
        <patternFill>
          <bgColor theme="8" tint="0.79998168889431442"/>
        </patternFill>
      </fill>
    </dxf>
    <dxf>
      <font>
        <color auto="1"/>
      </font>
      <fill>
        <patternFill>
          <bgColor rgb="FFFFFF00"/>
        </patternFill>
      </fill>
    </dxf>
    <dxf>
      <font>
        <color theme="0"/>
      </font>
      <fill>
        <patternFill>
          <bgColor theme="0"/>
        </patternFill>
      </fill>
    </dxf>
    <dxf>
      <font>
        <color theme="0"/>
      </font>
      <fill>
        <patternFill>
          <bgColor theme="0"/>
        </patternFill>
      </fill>
    </dxf>
    <dxf>
      <font>
        <color auto="1"/>
      </font>
      <fill>
        <patternFill>
          <bgColor rgb="FFFFFF00"/>
        </patternFill>
      </fill>
    </dxf>
    <dxf>
      <font>
        <color theme="0"/>
      </font>
    </dxf>
    <dxf>
      <font>
        <color theme="0"/>
      </font>
      <fill>
        <patternFill>
          <bgColor theme="0"/>
        </patternFill>
      </fill>
    </dxf>
    <dxf>
      <font>
        <b/>
        <i val="0"/>
        <color theme="0"/>
      </font>
      <fill>
        <patternFill>
          <bgColor rgb="FF01AF81"/>
        </patternFill>
      </fill>
    </dxf>
    <dxf>
      <font>
        <b/>
        <i val="0"/>
        <color theme="0"/>
      </font>
      <fill>
        <patternFill>
          <bgColor theme="8" tint="-0.24994659260841701"/>
        </patternFill>
      </fill>
    </dxf>
    <dxf>
      <font>
        <color theme="4" tint="-0.24994659260841701"/>
      </font>
    </dxf>
    <dxf>
      <font>
        <color rgb="FFC00000"/>
      </font>
      <fill>
        <patternFill>
          <bgColor theme="7" tint="0.39994506668294322"/>
        </patternFill>
      </fill>
    </dxf>
    <dxf>
      <font>
        <b/>
        <i val="0"/>
        <color rgb="FFC00000"/>
      </font>
      <fill>
        <patternFill>
          <bgColor rgb="FFFFFF00"/>
        </patternFill>
      </fill>
    </dxf>
    <dxf>
      <font>
        <b/>
        <i val="0"/>
        <color rgb="FFC00000"/>
      </font>
      <fill>
        <patternFill>
          <bgColor rgb="FFFFFF00"/>
        </patternFill>
      </fill>
    </dxf>
    <dxf>
      <font>
        <b/>
        <i val="0"/>
        <color rgb="FFC0000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auto="1"/>
      </font>
      <fill>
        <patternFill>
          <bgColor rgb="FFFFFF00"/>
        </patternFill>
      </fill>
    </dxf>
    <dxf>
      <font>
        <color theme="0"/>
      </font>
    </dxf>
    <dxf>
      <font>
        <b/>
        <i val="0"/>
        <color rgb="FFC00000"/>
      </font>
      <fill>
        <patternFill>
          <bgColor rgb="FFFFFF00"/>
        </patternFill>
      </fill>
    </dxf>
    <dxf>
      <font>
        <color theme="0"/>
      </font>
    </dxf>
    <dxf>
      <font>
        <color theme="0"/>
      </font>
    </dxf>
    <dxf>
      <font>
        <b/>
        <i val="0"/>
        <color theme="0"/>
      </font>
      <fill>
        <patternFill>
          <bgColor rgb="FFC00000"/>
        </patternFill>
      </fill>
    </dxf>
    <dxf>
      <font>
        <b/>
        <i val="0"/>
        <color theme="4" tint="-0.24994659260841701"/>
      </font>
      <fill>
        <patternFill patternType="none">
          <bgColor auto="1"/>
        </patternFill>
      </fill>
    </dxf>
    <dxf>
      <font>
        <b/>
        <i val="0"/>
        <color rgb="FFC00000"/>
      </font>
      <fill>
        <patternFill>
          <bgColor rgb="FFFFFF00"/>
        </patternFill>
      </fill>
    </dxf>
    <dxf>
      <font>
        <b/>
        <i val="0"/>
        <color theme="4" tint="-0.24994659260841701"/>
      </font>
      <fill>
        <patternFill patternType="none">
          <bgColor auto="1"/>
        </patternFill>
      </fill>
    </dxf>
    <dxf>
      <font>
        <b/>
        <i val="0"/>
        <color theme="0"/>
      </font>
      <fill>
        <patternFill>
          <bgColor rgb="FFC00000"/>
        </patternFill>
      </fill>
    </dxf>
    <dxf>
      <font>
        <b/>
        <i val="0"/>
        <color theme="4" tint="-0.24994659260841701"/>
      </font>
      <fill>
        <patternFill patternType="none">
          <bgColor auto="1"/>
        </patternFill>
      </fill>
    </dxf>
    <dxf>
      <font>
        <b/>
        <i val="0"/>
        <color theme="0"/>
      </font>
      <fill>
        <patternFill>
          <bgColor rgb="FFC00000"/>
        </patternFill>
      </fill>
    </dxf>
    <dxf>
      <font>
        <b/>
        <i val="0"/>
      </font>
      <fill>
        <patternFill>
          <bgColor rgb="FFFFC000"/>
        </patternFill>
      </fill>
    </dxf>
    <dxf>
      <font>
        <b/>
        <i val="0"/>
        <color rgb="FFC00000"/>
      </font>
      <fill>
        <patternFill>
          <bgColor rgb="FFFFFF00"/>
        </patternFill>
      </fill>
    </dxf>
    <dxf>
      <fill>
        <patternFill>
          <bgColor theme="0" tint="-0.14996795556505021"/>
        </patternFill>
      </fill>
    </dxf>
    <dxf>
      <font>
        <color theme="0"/>
      </font>
    </dxf>
    <dxf>
      <font>
        <color rgb="FFC00000"/>
      </font>
      <fill>
        <patternFill>
          <bgColor rgb="FFFFC000"/>
        </patternFill>
      </fill>
      <border>
        <left/>
        <right/>
        <top/>
        <bottom/>
      </border>
    </dxf>
    <dxf>
      <font>
        <color theme="0"/>
      </font>
    </dxf>
    <dxf>
      <font>
        <color theme="0"/>
      </font>
      <fill>
        <patternFill>
          <bgColor theme="0"/>
        </patternFill>
      </fill>
    </dxf>
    <dxf>
      <font>
        <color theme="0"/>
      </font>
      <fill>
        <patternFill>
          <bgColor theme="0"/>
        </patternFill>
      </fill>
    </dxf>
    <dxf>
      <font>
        <color theme="0"/>
      </font>
    </dxf>
    <dxf>
      <font>
        <b/>
        <i val="0"/>
      </font>
      <fill>
        <patternFill>
          <bgColor rgb="FFFFC000"/>
        </patternFill>
      </fill>
    </dxf>
    <dxf>
      <font>
        <b/>
        <i val="0"/>
        <color rgb="FFC00000"/>
      </font>
      <border>
        <left style="thin">
          <color rgb="FFC00000"/>
        </left>
        <right style="thin">
          <color rgb="FFC00000"/>
        </right>
        <top style="thin">
          <color rgb="FFC00000"/>
        </top>
        <bottom style="thin">
          <color rgb="FFC00000"/>
        </bottom>
        <vertical/>
        <horizontal/>
      </border>
    </dxf>
    <dxf>
      <font>
        <b/>
        <i val="0"/>
        <color theme="0"/>
      </font>
      <fill>
        <patternFill patternType="none">
          <bgColor auto="1"/>
        </patternFill>
      </fill>
    </dxf>
    <dxf>
      <font>
        <b/>
        <i val="0"/>
      </font>
      <fill>
        <patternFill>
          <bgColor rgb="FF71FFB1"/>
        </patternFill>
      </fill>
    </dxf>
    <dxf>
      <font>
        <b/>
        <i/>
        <color rgb="FFC00000"/>
      </font>
      <border>
        <left style="thin">
          <color rgb="FFC00000"/>
        </left>
        <right style="thin">
          <color rgb="FFC00000"/>
        </right>
        <top style="thin">
          <color rgb="FFC00000"/>
        </top>
        <bottom style="thin">
          <color rgb="FFC00000"/>
        </bottom>
        <vertical/>
        <horizontal/>
      </border>
    </dxf>
    <dxf>
      <font>
        <b/>
        <i val="0"/>
      </font>
      <fill>
        <patternFill>
          <bgColor rgb="FF008000"/>
        </patternFill>
      </fill>
    </dxf>
    <dxf>
      <font>
        <b/>
        <i val="0"/>
      </font>
      <fill>
        <patternFill>
          <bgColor rgb="FF5FD383"/>
        </patternFill>
      </fill>
    </dxf>
    <dxf>
      <fill>
        <patternFill>
          <bgColor rgb="FFFFE1E1"/>
        </patternFill>
      </fill>
      <border>
        <left style="thin">
          <color rgb="FFC00000"/>
        </left>
        <right style="thin">
          <color rgb="FFC00000"/>
        </right>
        <top style="thin">
          <color rgb="FFC00000"/>
        </top>
        <bottom style="thin">
          <color rgb="FFC00000"/>
        </bottom>
      </border>
    </dxf>
    <dxf>
      <fill>
        <patternFill>
          <bgColor rgb="FFC00000"/>
        </patternFill>
      </fill>
      <border>
        <left style="thin">
          <color rgb="FFC00000"/>
        </left>
        <right style="thin">
          <color rgb="FFC00000"/>
        </right>
        <top style="thin">
          <color rgb="FFC00000"/>
        </top>
        <bottom style="thin">
          <color rgb="FFC00000"/>
        </bottom>
        <vertical/>
        <horizontal/>
      </border>
    </dxf>
    <dxf>
      <font>
        <b/>
        <i val="0"/>
        <color rgb="FFC00000"/>
      </font>
      <border>
        <left style="thin">
          <color rgb="FFC00000"/>
        </left>
        <right style="thin">
          <color rgb="FFC00000"/>
        </right>
        <top style="thin">
          <color rgb="FFC00000"/>
        </top>
        <bottom style="thin">
          <color rgb="FFC00000"/>
        </bottom>
        <vertical/>
        <horizontal/>
      </border>
    </dxf>
    <dxf>
      <font>
        <b/>
        <i val="0"/>
        <color theme="0"/>
      </font>
      <fill>
        <patternFill patternType="none">
          <bgColor auto="1"/>
        </patternFill>
      </fill>
    </dxf>
    <dxf>
      <font>
        <b/>
        <i val="0"/>
        <color auto="1"/>
      </font>
      <fill>
        <patternFill>
          <bgColor rgb="FFFFC000"/>
        </patternFill>
      </fill>
    </dxf>
    <dxf>
      <font>
        <color theme="1"/>
      </font>
      <fill>
        <patternFill>
          <bgColor theme="0"/>
        </patternFill>
      </fill>
    </dxf>
    <dxf>
      <font>
        <b/>
        <i val="0"/>
        <color theme="0"/>
      </font>
      <fill>
        <patternFill>
          <bgColor rgb="FFC00000"/>
        </patternFill>
      </fill>
    </dxf>
    <dxf>
      <font>
        <b/>
        <i val="0"/>
        <color theme="1" tint="4.9989318521683403E-2"/>
      </font>
      <fill>
        <patternFill>
          <bgColor rgb="FFFFC000"/>
        </patternFill>
      </fill>
    </dxf>
    <dxf>
      <font>
        <b/>
        <i val="0"/>
        <color theme="0"/>
      </font>
      <fill>
        <patternFill>
          <bgColor rgb="FFC00000"/>
        </patternFill>
      </fill>
    </dxf>
    <dxf>
      <font>
        <b/>
        <i val="0"/>
        <color rgb="FFFF0000"/>
      </font>
    </dxf>
  </dxfs>
  <tableStyles count="0" defaultTableStyle="TableStyleMedium2" defaultPivotStyle="PivotStyleLight16"/>
  <colors>
    <mruColors>
      <color rgb="FF3963AE"/>
      <color rgb="FFD5F4FF"/>
      <color rgb="FF1C00C4"/>
      <color rgb="FF4600C4"/>
      <color rgb="FF51329E"/>
      <color rgb="FFFFFF00"/>
      <color rgb="FFFFFFCC"/>
      <color rgb="FFEBFAFF"/>
      <color rgb="FF9FE6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381000</xdr:colOff>
      <xdr:row>33</xdr:row>
      <xdr:rowOff>16566</xdr:rowOff>
    </xdr:from>
    <xdr:to>
      <xdr:col>5</xdr:col>
      <xdr:colOff>157369</xdr:colOff>
      <xdr:row>33</xdr:row>
      <xdr:rowOff>182218</xdr:rowOff>
    </xdr:to>
    <xdr:sp macro="" textlink="">
      <xdr:nvSpPr>
        <xdr:cNvPr id="2" name="Rectangle 1">
          <a:extLst>
            <a:ext uri="{FF2B5EF4-FFF2-40B4-BE49-F238E27FC236}">
              <a16:creationId xmlns:a16="http://schemas.microsoft.com/office/drawing/2014/main" id="{454A6BA7-0361-441F-B23F-02C1C03B1D00}"/>
            </a:ext>
          </a:extLst>
        </xdr:cNvPr>
        <xdr:cNvSpPr/>
      </xdr:nvSpPr>
      <xdr:spPr>
        <a:xfrm>
          <a:off x="1885950" y="6312591"/>
          <a:ext cx="881269" cy="1656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lang="en-GB" sz="1050" b="1">
              <a:solidFill>
                <a:schemeClr val="tx1"/>
              </a:solidFill>
            </a:rPr>
            <a:t>Category A</a:t>
          </a:r>
        </a:p>
      </xdr:txBody>
    </xdr:sp>
    <xdr:clientData/>
  </xdr:twoCellAnchor>
  <xdr:twoCellAnchor>
    <xdr:from>
      <xdr:col>5</xdr:col>
      <xdr:colOff>49695</xdr:colOff>
      <xdr:row>34</xdr:row>
      <xdr:rowOff>82826</xdr:rowOff>
    </xdr:from>
    <xdr:to>
      <xdr:col>6</xdr:col>
      <xdr:colOff>380999</xdr:colOff>
      <xdr:row>35</xdr:row>
      <xdr:rowOff>57978</xdr:rowOff>
    </xdr:to>
    <xdr:sp macro="" textlink="">
      <xdr:nvSpPr>
        <xdr:cNvPr id="3" name="Rectangle 2">
          <a:extLst>
            <a:ext uri="{FF2B5EF4-FFF2-40B4-BE49-F238E27FC236}">
              <a16:creationId xmlns:a16="http://schemas.microsoft.com/office/drawing/2014/main" id="{81D0A232-D738-48BC-AEC0-50E2B90EB368}"/>
            </a:ext>
          </a:extLst>
        </xdr:cNvPr>
        <xdr:cNvSpPr/>
      </xdr:nvSpPr>
      <xdr:spPr>
        <a:xfrm>
          <a:off x="2659545" y="6569351"/>
          <a:ext cx="883754" cy="1656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lang="en-GB" sz="1050" b="1">
              <a:solidFill>
                <a:schemeClr val="tx1"/>
              </a:solidFill>
            </a:rPr>
            <a:t>Category B</a:t>
          </a:r>
        </a:p>
      </xdr:txBody>
    </xdr:sp>
    <xdr:clientData/>
  </xdr:twoCellAnchor>
  <xdr:twoCellAnchor>
    <xdr:from>
      <xdr:col>6</xdr:col>
      <xdr:colOff>455543</xdr:colOff>
      <xdr:row>36</xdr:row>
      <xdr:rowOff>82826</xdr:rowOff>
    </xdr:from>
    <xdr:to>
      <xdr:col>8</xdr:col>
      <xdr:colOff>231913</xdr:colOff>
      <xdr:row>37</xdr:row>
      <xdr:rowOff>57978</xdr:rowOff>
    </xdr:to>
    <xdr:sp macro="" textlink="">
      <xdr:nvSpPr>
        <xdr:cNvPr id="4" name="Rectangle 3">
          <a:extLst>
            <a:ext uri="{FF2B5EF4-FFF2-40B4-BE49-F238E27FC236}">
              <a16:creationId xmlns:a16="http://schemas.microsoft.com/office/drawing/2014/main" id="{E8DFDFFE-3902-4792-8C8B-394382CE2A7C}"/>
            </a:ext>
          </a:extLst>
        </xdr:cNvPr>
        <xdr:cNvSpPr/>
      </xdr:nvSpPr>
      <xdr:spPr>
        <a:xfrm>
          <a:off x="3617843" y="6950351"/>
          <a:ext cx="881270" cy="16565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lang="en-GB" sz="1050" b="1">
              <a:solidFill>
                <a:schemeClr val="tx1"/>
              </a:solidFill>
            </a:rPr>
            <a:t>Category C</a:t>
          </a:r>
        </a:p>
      </xdr:txBody>
    </xdr:sp>
    <xdr:clientData/>
  </xdr:twoCellAnchor>
  <xdr:twoCellAnchor editAs="absolute">
    <xdr:from>
      <xdr:col>14</xdr:col>
      <xdr:colOff>110231</xdr:colOff>
      <xdr:row>0</xdr:row>
      <xdr:rowOff>191110</xdr:rowOff>
    </xdr:from>
    <xdr:to>
      <xdr:col>15</xdr:col>
      <xdr:colOff>144026</xdr:colOff>
      <xdr:row>1</xdr:row>
      <xdr:rowOff>12303</xdr:rowOff>
    </xdr:to>
    <xdr:sp macro="" textlink="">
      <xdr:nvSpPr>
        <xdr:cNvPr id="5" name="Rectangle 4">
          <a:extLst>
            <a:ext uri="{FF2B5EF4-FFF2-40B4-BE49-F238E27FC236}">
              <a16:creationId xmlns:a16="http://schemas.microsoft.com/office/drawing/2014/main" id="{C6BB2DAE-228F-41DD-A9C5-0F7442F24EA6}"/>
            </a:ext>
          </a:extLst>
        </xdr:cNvPr>
        <xdr:cNvSpPr>
          <a:spLocks noChangeAspect="1"/>
        </xdr:cNvSpPr>
      </xdr:nvSpPr>
      <xdr:spPr>
        <a:xfrm>
          <a:off x="7218963" y="191110"/>
          <a:ext cx="643114" cy="157369"/>
        </a:xfrm>
        <a:prstGeom prst="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16</xdr:col>
      <xdr:colOff>66261</xdr:colOff>
      <xdr:row>0</xdr:row>
      <xdr:rowOff>74545</xdr:rowOff>
    </xdr:from>
    <xdr:to>
      <xdr:col>18</xdr:col>
      <xdr:colOff>421136</xdr:colOff>
      <xdr:row>1</xdr:row>
      <xdr:rowOff>33133</xdr:rowOff>
    </xdr:to>
    <xdr:pic>
      <xdr:nvPicPr>
        <xdr:cNvPr id="6" name="Picture 5">
          <a:extLst>
            <a:ext uri="{FF2B5EF4-FFF2-40B4-BE49-F238E27FC236}">
              <a16:creationId xmlns:a16="http://schemas.microsoft.com/office/drawing/2014/main" id="{FEEAD9BA-867D-4D53-98CB-4B0C373629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5172" b="34266"/>
        <a:stretch/>
      </xdr:blipFill>
      <xdr:spPr>
        <a:xfrm>
          <a:off x="8580783" y="74545"/>
          <a:ext cx="1580702" cy="2898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332477</xdr:colOff>
      <xdr:row>1</xdr:row>
      <xdr:rowOff>53913</xdr:rowOff>
    </xdr:from>
    <xdr:to>
      <xdr:col>11</xdr:col>
      <xdr:colOff>565302</xdr:colOff>
      <xdr:row>3</xdr:row>
      <xdr:rowOff>159605</xdr:rowOff>
    </xdr:to>
    <xdr:pic>
      <xdr:nvPicPr>
        <xdr:cNvPr id="3" name="Picture 2">
          <a:extLst>
            <a:ext uri="{FF2B5EF4-FFF2-40B4-BE49-F238E27FC236}">
              <a16:creationId xmlns:a16="http://schemas.microsoft.com/office/drawing/2014/main" id="{5AA3CB32-D523-4BD3-A79B-A9846898715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694" b="24375"/>
        <a:stretch/>
      </xdr:blipFill>
      <xdr:spPr>
        <a:xfrm>
          <a:off x="6523727" y="170729"/>
          <a:ext cx="1578797" cy="485003"/>
        </a:xfrm>
        <a:prstGeom prst="rect">
          <a:avLst/>
        </a:prstGeom>
      </xdr:spPr>
    </xdr:pic>
    <xdr:clientData/>
  </xdr:twoCellAnchor>
  <xdr:twoCellAnchor editAs="absolute">
    <xdr:from>
      <xdr:col>3</xdr:col>
      <xdr:colOff>110738</xdr:colOff>
      <xdr:row>4</xdr:row>
      <xdr:rowOff>16400</xdr:rowOff>
    </xdr:from>
    <xdr:to>
      <xdr:col>3</xdr:col>
      <xdr:colOff>757445</xdr:colOff>
      <xdr:row>4</xdr:row>
      <xdr:rowOff>206900</xdr:rowOff>
    </xdr:to>
    <xdr:sp macro="" textlink="">
      <xdr:nvSpPr>
        <xdr:cNvPr id="2" name="Rectangle 1">
          <a:extLst>
            <a:ext uri="{FF2B5EF4-FFF2-40B4-BE49-F238E27FC236}">
              <a16:creationId xmlns:a16="http://schemas.microsoft.com/office/drawing/2014/main" id="{A2FAF3FA-939A-4207-8CBE-522CD60897BC}"/>
            </a:ext>
          </a:extLst>
        </xdr:cNvPr>
        <xdr:cNvSpPr>
          <a:spLocks noChangeAspect="1"/>
        </xdr:cNvSpPr>
      </xdr:nvSpPr>
      <xdr:spPr>
        <a:xfrm>
          <a:off x="1755148" y="699325"/>
          <a:ext cx="646707" cy="1905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333375</xdr:colOff>
      <xdr:row>1</xdr:row>
      <xdr:rowOff>66675</xdr:rowOff>
    </xdr:from>
    <xdr:to>
      <xdr:col>14</xdr:col>
      <xdr:colOff>597722</xdr:colOff>
      <xdr:row>2</xdr:row>
      <xdr:rowOff>57150</xdr:rowOff>
    </xdr:to>
    <xdr:pic>
      <xdr:nvPicPr>
        <xdr:cNvPr id="3" name="Picture 2">
          <a:extLst>
            <a:ext uri="{FF2B5EF4-FFF2-40B4-BE49-F238E27FC236}">
              <a16:creationId xmlns:a16="http://schemas.microsoft.com/office/drawing/2014/main" id="{7D123C08-BCB6-4376-8873-B1672A5BF4E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8696" b="32295"/>
        <a:stretch/>
      </xdr:blipFill>
      <xdr:spPr>
        <a:xfrm>
          <a:off x="7743825" y="171450"/>
          <a:ext cx="1578797" cy="371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251603</xdr:colOff>
      <xdr:row>1</xdr:row>
      <xdr:rowOff>53913</xdr:rowOff>
    </xdr:from>
    <xdr:to>
      <xdr:col>12</xdr:col>
      <xdr:colOff>520371</xdr:colOff>
      <xdr:row>3</xdr:row>
      <xdr:rowOff>159605</xdr:rowOff>
    </xdr:to>
    <xdr:pic>
      <xdr:nvPicPr>
        <xdr:cNvPr id="2" name="Picture 1">
          <a:extLst>
            <a:ext uri="{FF2B5EF4-FFF2-40B4-BE49-F238E27FC236}">
              <a16:creationId xmlns:a16="http://schemas.microsoft.com/office/drawing/2014/main" id="{28A56A68-83FC-4841-819F-F65A4A47774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694" b="24375"/>
        <a:stretch/>
      </xdr:blipFill>
      <xdr:spPr>
        <a:xfrm>
          <a:off x="6195203" y="168213"/>
          <a:ext cx="1583218" cy="486692"/>
        </a:xfrm>
        <a:prstGeom prst="rect">
          <a:avLst/>
        </a:prstGeom>
      </xdr:spPr>
    </xdr:pic>
    <xdr:clientData/>
  </xdr:twoCellAnchor>
  <xdr:twoCellAnchor editAs="absolute">
    <xdr:from>
      <xdr:col>4</xdr:col>
      <xdr:colOff>77233</xdr:colOff>
      <xdr:row>4</xdr:row>
      <xdr:rowOff>35085</xdr:rowOff>
    </xdr:from>
    <xdr:to>
      <xdr:col>5</xdr:col>
      <xdr:colOff>9181</xdr:colOff>
      <xdr:row>4</xdr:row>
      <xdr:rowOff>208267</xdr:rowOff>
    </xdr:to>
    <xdr:sp macro="" textlink="">
      <xdr:nvSpPr>
        <xdr:cNvPr id="3" name="Rectangle 2">
          <a:extLst>
            <a:ext uri="{FF2B5EF4-FFF2-40B4-BE49-F238E27FC236}">
              <a16:creationId xmlns:a16="http://schemas.microsoft.com/office/drawing/2014/main" id="{E20DCE8B-4B3E-4345-A386-B1DD2DBD0C40}"/>
            </a:ext>
          </a:extLst>
        </xdr:cNvPr>
        <xdr:cNvSpPr>
          <a:spLocks noChangeAspect="1"/>
        </xdr:cNvSpPr>
      </xdr:nvSpPr>
      <xdr:spPr>
        <a:xfrm>
          <a:off x="1801759" y="716874"/>
          <a:ext cx="593685" cy="1731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40106</xdr:colOff>
      <xdr:row>16</xdr:row>
      <xdr:rowOff>180474</xdr:rowOff>
    </xdr:from>
    <xdr:to>
      <xdr:col>13</xdr:col>
      <xdr:colOff>310816</xdr:colOff>
      <xdr:row>23</xdr:row>
      <xdr:rowOff>170448</xdr:rowOff>
    </xdr:to>
    <xdr:sp macro="" textlink="">
      <xdr:nvSpPr>
        <xdr:cNvPr id="4" name="Right Brace 3">
          <a:extLst>
            <a:ext uri="{FF2B5EF4-FFF2-40B4-BE49-F238E27FC236}">
              <a16:creationId xmlns:a16="http://schemas.microsoft.com/office/drawing/2014/main" id="{DEABDD4A-8983-5F6B-462B-1DAB6F694C91}"/>
            </a:ext>
          </a:extLst>
        </xdr:cNvPr>
        <xdr:cNvSpPr/>
      </xdr:nvSpPr>
      <xdr:spPr>
        <a:xfrm>
          <a:off x="7990974" y="3148263"/>
          <a:ext cx="270710" cy="1323474"/>
        </a:xfrm>
        <a:prstGeom prst="rightBrace">
          <a:avLst>
            <a:gd name="adj1" fmla="val 56481"/>
            <a:gd name="adj2" fmla="val 5000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13</xdr:col>
      <xdr:colOff>304800</xdr:colOff>
      <xdr:row>87</xdr:row>
      <xdr:rowOff>95250</xdr:rowOff>
    </xdr:from>
    <xdr:to>
      <xdr:col>17</xdr:col>
      <xdr:colOff>57150</xdr:colOff>
      <xdr:row>88</xdr:row>
      <xdr:rowOff>152400</xdr:rowOff>
    </xdr:to>
    <xdr:sp macro="" textlink="">
      <xdr:nvSpPr>
        <xdr:cNvPr id="4" name="TextBox 3">
          <a:extLst>
            <a:ext uri="{FF2B5EF4-FFF2-40B4-BE49-F238E27FC236}">
              <a16:creationId xmlns:a16="http://schemas.microsoft.com/office/drawing/2014/main" id="{2C9FD424-43DA-46C5-AA24-07F0F888A5BD}"/>
            </a:ext>
          </a:extLst>
        </xdr:cNvPr>
        <xdr:cNvSpPr txBox="1"/>
      </xdr:nvSpPr>
      <xdr:spPr>
        <a:xfrm>
          <a:off x="8229600" y="16668750"/>
          <a:ext cx="2190750"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a:t>Copyright © ecmk 2022</a:t>
          </a:r>
        </a:p>
      </xdr:txBody>
    </xdr:sp>
    <xdr:clientData/>
  </xdr:twoCellAnchor>
  <xdr:twoCellAnchor editAs="absolute">
    <xdr:from>
      <xdr:col>0</xdr:col>
      <xdr:colOff>0</xdr:colOff>
      <xdr:row>0</xdr:row>
      <xdr:rowOff>14443</xdr:rowOff>
    </xdr:from>
    <xdr:to>
      <xdr:col>9</xdr:col>
      <xdr:colOff>608042</xdr:colOff>
      <xdr:row>45</xdr:row>
      <xdr:rowOff>180170</xdr:rowOff>
    </xdr:to>
    <xdr:pic>
      <xdr:nvPicPr>
        <xdr:cNvPr id="2" name="Picture 1">
          <a:extLst>
            <a:ext uri="{FF2B5EF4-FFF2-40B4-BE49-F238E27FC236}">
              <a16:creationId xmlns:a16="http://schemas.microsoft.com/office/drawing/2014/main" id="{11852D66-FFA2-4808-87C2-E12C9B234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14443"/>
          <a:ext cx="6094442" cy="873822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139C8-FFA5-4B0F-BA96-2A3628263C37}">
  <dimension ref="A1:EI303"/>
  <sheetViews>
    <sheetView tabSelected="1" zoomScale="115" zoomScaleNormal="115" workbookViewId="0">
      <pane xSplit="1" ySplit="10" topLeftCell="B11" activePane="bottomRight" state="frozen"/>
      <selection activeCell="D22" sqref="D22:E22"/>
      <selection pane="topRight" activeCell="D22" sqref="D22:E22"/>
      <selection pane="bottomLeft" activeCell="D22" sqref="D22:E22"/>
      <selection pane="bottomRight" activeCell="C23" sqref="C23:G23"/>
    </sheetView>
  </sheetViews>
  <sheetFormatPr defaultColWidth="9.109375" defaultRowHeight="14.4" x14ac:dyDescent="0.3"/>
  <cols>
    <col min="1" max="1" width="1.44140625" style="391" customWidth="1"/>
    <col min="2" max="2" width="10.6640625" style="378" customWidth="1"/>
    <col min="3" max="3" width="7.88671875" style="377" customWidth="1"/>
    <col min="4" max="7" width="8.33203125" style="377" customWidth="1"/>
    <col min="8" max="8" width="8.33203125" style="379" customWidth="1"/>
    <col min="9" max="10" width="8.33203125" style="377" customWidth="1"/>
    <col min="11" max="11" width="1" style="377" customWidth="1"/>
    <col min="12" max="18" width="9.109375" style="377"/>
    <col min="19" max="19" width="6.6640625" style="377" customWidth="1"/>
    <col min="20" max="20" width="1.6640625" style="397" customWidth="1"/>
    <col min="21" max="21" width="3" style="397" customWidth="1"/>
    <col min="22" max="24" width="9.109375" style="397"/>
    <col min="25" max="25" width="10.44140625" style="397" customWidth="1"/>
    <col min="26" max="26" width="28.44140625" style="397" customWidth="1"/>
    <col min="27" max="27" width="9.109375" style="397"/>
    <col min="28" max="42" width="9.109375" style="397" hidden="1" customWidth="1"/>
    <col min="43" max="43" width="0" style="397" hidden="1" customWidth="1"/>
    <col min="44" max="139" width="9.109375" style="397"/>
    <col min="140" max="16384" width="9.109375" style="377"/>
  </cols>
  <sheetData>
    <row r="1" spans="1:139" ht="26.25" customHeight="1" x14ac:dyDescent="0.25">
      <c r="B1" s="481" t="s">
        <v>405</v>
      </c>
      <c r="C1" s="393"/>
      <c r="D1" s="393"/>
      <c r="E1" s="393"/>
      <c r="F1" s="393"/>
      <c r="G1" s="393"/>
      <c r="H1" s="394"/>
      <c r="I1" s="484" t="s">
        <v>574</v>
      </c>
      <c r="J1" s="482"/>
      <c r="K1" s="393"/>
      <c r="L1" s="393"/>
      <c r="M1" s="23" t="s">
        <v>147</v>
      </c>
      <c r="N1" s="393"/>
      <c r="O1" s="393"/>
      <c r="P1" s="393"/>
      <c r="Q1" s="393"/>
      <c r="R1" s="393"/>
      <c r="S1" s="396"/>
      <c r="U1" s="591" t="s">
        <v>406</v>
      </c>
      <c r="V1" s="592"/>
      <c r="W1" s="592"/>
      <c r="X1" s="592"/>
      <c r="Y1" s="592"/>
      <c r="Z1" s="593"/>
    </row>
    <row r="2" spans="1:139" ht="10.5" customHeight="1" x14ac:dyDescent="0.3">
      <c r="B2" s="483" t="s">
        <v>479</v>
      </c>
      <c r="C2" s="393"/>
      <c r="D2" s="393"/>
      <c r="E2" s="393"/>
      <c r="F2" s="393"/>
      <c r="G2" s="393"/>
      <c r="H2" s="394"/>
      <c r="I2" s="395"/>
      <c r="J2" s="482"/>
      <c r="K2" s="393"/>
      <c r="L2" s="393"/>
      <c r="M2" s="23"/>
      <c r="N2" s="393"/>
      <c r="O2" s="393"/>
      <c r="P2" s="393"/>
      <c r="Q2" s="393"/>
      <c r="R2" s="393"/>
      <c r="S2" s="396"/>
      <c r="U2" s="399" t="s">
        <v>162</v>
      </c>
      <c r="V2" s="514" t="s">
        <v>407</v>
      </c>
      <c r="W2" s="515"/>
      <c r="X2" s="515"/>
      <c r="Y2" s="515"/>
      <c r="Z2" s="400"/>
    </row>
    <row r="3" spans="1:139" ht="15" customHeight="1" x14ac:dyDescent="0.3">
      <c r="B3" s="552" t="s">
        <v>87</v>
      </c>
      <c r="C3" s="552"/>
      <c r="D3" s="553" t="s">
        <v>87</v>
      </c>
      <c r="E3" s="553"/>
      <c r="F3" s="553"/>
      <c r="G3" s="553"/>
      <c r="H3" s="553"/>
      <c r="I3" s="554" t="s">
        <v>536</v>
      </c>
      <c r="J3" s="554"/>
      <c r="K3" s="554"/>
      <c r="L3" s="554"/>
      <c r="M3" s="554"/>
      <c r="N3" s="554"/>
      <c r="O3" s="554"/>
      <c r="P3" s="554"/>
      <c r="Q3" s="554"/>
      <c r="R3" s="554"/>
      <c r="S3" s="554"/>
      <c r="T3" s="398"/>
      <c r="U3" s="401" t="s">
        <v>163</v>
      </c>
      <c r="V3" s="514" t="s">
        <v>409</v>
      </c>
      <c r="W3" s="515"/>
      <c r="X3" s="515"/>
      <c r="Y3" s="515"/>
      <c r="Z3" s="400"/>
    </row>
    <row r="4" spans="1:139" x14ac:dyDescent="0.3">
      <c r="B4" s="552"/>
      <c r="C4" s="552"/>
      <c r="D4" s="553"/>
      <c r="E4" s="553"/>
      <c r="F4" s="553"/>
      <c r="G4" s="553"/>
      <c r="H4" s="553"/>
      <c r="I4" s="555"/>
      <c r="J4" s="555"/>
      <c r="K4" s="555"/>
      <c r="L4" s="555"/>
      <c r="M4" s="555"/>
      <c r="N4" s="555"/>
      <c r="O4" s="555"/>
      <c r="P4" s="555"/>
      <c r="Q4" s="555"/>
      <c r="R4" s="555"/>
      <c r="S4" s="555"/>
      <c r="T4" s="398"/>
      <c r="U4" s="401" t="s">
        <v>164</v>
      </c>
      <c r="V4" s="514" t="s">
        <v>410</v>
      </c>
      <c r="W4" s="515"/>
      <c r="X4" s="515"/>
      <c r="Y4" s="515"/>
      <c r="Z4" s="400"/>
    </row>
    <row r="5" spans="1:139" ht="18" customHeight="1" x14ac:dyDescent="0.3">
      <c r="B5" s="552" t="s">
        <v>408</v>
      </c>
      <c r="C5" s="552"/>
      <c r="D5" s="556" t="s">
        <v>408</v>
      </c>
      <c r="E5" s="556"/>
      <c r="F5" s="556"/>
      <c r="G5" s="556"/>
      <c r="H5" s="556"/>
      <c r="I5" s="557" t="s">
        <v>583</v>
      </c>
      <c r="J5" s="557"/>
      <c r="K5" s="557"/>
      <c r="L5" s="557"/>
      <c r="M5" s="557"/>
      <c r="N5" s="557"/>
      <c r="O5" s="557"/>
      <c r="P5" s="557"/>
      <c r="Q5" s="557"/>
      <c r="R5" s="557"/>
      <c r="S5" s="557"/>
      <c r="U5" s="508" t="s">
        <v>165</v>
      </c>
      <c r="V5" s="461" t="s">
        <v>506</v>
      </c>
      <c r="W5" s="393"/>
      <c r="X5" s="393"/>
      <c r="Y5" s="393"/>
      <c r="Z5" s="400"/>
    </row>
    <row r="6" spans="1:139" ht="18" customHeight="1" x14ac:dyDescent="0.3">
      <c r="B6" s="552" t="s">
        <v>89</v>
      </c>
      <c r="C6" s="552"/>
      <c r="D6" s="556" t="s">
        <v>502</v>
      </c>
      <c r="E6" s="556"/>
      <c r="F6" s="556"/>
      <c r="G6" s="556"/>
      <c r="H6" s="556"/>
      <c r="I6" s="557"/>
      <c r="J6" s="557"/>
      <c r="K6" s="557"/>
      <c r="L6" s="557"/>
      <c r="M6" s="557"/>
      <c r="N6" s="557"/>
      <c r="O6" s="557"/>
      <c r="P6" s="557"/>
      <c r="Q6" s="557"/>
      <c r="R6" s="557"/>
      <c r="S6" s="557"/>
      <c r="U6" s="509"/>
      <c r="V6" s="510" t="s">
        <v>507</v>
      </c>
      <c r="W6" s="511"/>
      <c r="X6" s="511"/>
      <c r="Y6" s="511"/>
      <c r="Z6" s="512"/>
    </row>
    <row r="7" spans="1:139" ht="18" customHeight="1" x14ac:dyDescent="0.3">
      <c r="B7" s="552" t="s">
        <v>90</v>
      </c>
      <c r="C7" s="552"/>
      <c r="D7" s="556" t="s">
        <v>503</v>
      </c>
      <c r="E7" s="556"/>
      <c r="F7" s="556"/>
      <c r="G7" s="556"/>
      <c r="H7" s="556"/>
      <c r="I7" s="557"/>
      <c r="J7" s="557"/>
      <c r="K7" s="557"/>
      <c r="L7" s="557"/>
      <c r="M7" s="557"/>
      <c r="N7" s="557"/>
      <c r="O7" s="557"/>
      <c r="P7" s="557"/>
      <c r="Q7" s="557"/>
      <c r="R7" s="557"/>
      <c r="S7" s="557"/>
      <c r="U7" s="509"/>
      <c r="V7" s="510" t="s">
        <v>508</v>
      </c>
      <c r="W7" s="511"/>
      <c r="X7" s="511"/>
      <c r="Y7" s="511"/>
      <c r="Z7" s="512"/>
    </row>
    <row r="8" spans="1:139" ht="18" customHeight="1" x14ac:dyDescent="0.3">
      <c r="B8" s="552" t="s">
        <v>91</v>
      </c>
      <c r="C8" s="552"/>
      <c r="D8" s="556" t="s">
        <v>504</v>
      </c>
      <c r="E8" s="556"/>
      <c r="F8" s="556"/>
      <c r="G8" s="556"/>
      <c r="H8" s="556"/>
      <c r="I8" s="558"/>
      <c r="J8" s="558"/>
      <c r="K8" s="558"/>
      <c r="L8" s="558"/>
      <c r="M8" s="558"/>
      <c r="N8" s="558"/>
      <c r="O8" s="558"/>
      <c r="P8" s="558"/>
      <c r="Q8" s="558"/>
      <c r="R8" s="558"/>
      <c r="S8" s="558"/>
      <c r="U8" s="509"/>
      <c r="V8" s="510" t="s">
        <v>509</v>
      </c>
      <c r="W8" s="511"/>
      <c r="X8" s="511"/>
      <c r="Y8" s="511"/>
      <c r="Z8" s="512"/>
    </row>
    <row r="9" spans="1:139" s="393" customFormat="1" ht="4.5" customHeight="1" x14ac:dyDescent="0.3">
      <c r="A9" s="391"/>
      <c r="B9" s="559"/>
      <c r="C9" s="559"/>
      <c r="D9" s="559"/>
      <c r="E9" s="559"/>
      <c r="F9" s="559"/>
      <c r="G9" s="559"/>
      <c r="H9" s="559"/>
      <c r="I9" s="559"/>
      <c r="J9" s="559"/>
      <c r="K9" s="559"/>
      <c r="L9" s="559"/>
      <c r="M9" s="559"/>
      <c r="N9" s="559"/>
      <c r="O9" s="559"/>
      <c r="P9" s="559"/>
      <c r="Q9" s="559"/>
      <c r="R9" s="559"/>
      <c r="T9" s="397"/>
      <c r="U9" s="509"/>
      <c r="V9" s="587" t="s">
        <v>510</v>
      </c>
      <c r="W9" s="587"/>
      <c r="X9" s="587"/>
      <c r="Y9" s="587"/>
      <c r="Z9" s="588"/>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c r="DF9" s="397"/>
      <c r="DG9" s="397"/>
      <c r="DH9" s="397"/>
      <c r="DI9" s="397"/>
      <c r="DJ9" s="397"/>
      <c r="DK9" s="397"/>
      <c r="DL9" s="397"/>
      <c r="DM9" s="397"/>
      <c r="DN9" s="397"/>
      <c r="DO9" s="397"/>
      <c r="DP9" s="397"/>
      <c r="DQ9" s="397"/>
      <c r="DR9" s="397"/>
      <c r="DS9" s="397"/>
      <c r="DT9" s="397"/>
      <c r="DU9" s="397"/>
      <c r="DV9" s="397"/>
      <c r="DW9" s="397"/>
      <c r="DX9" s="397"/>
      <c r="DY9" s="397"/>
      <c r="DZ9" s="397"/>
      <c r="EA9" s="397"/>
    </row>
    <row r="10" spans="1:139" s="393" customFormat="1" ht="18.75" customHeight="1" x14ac:dyDescent="0.35">
      <c r="A10" s="391"/>
      <c r="B10" s="392" t="s">
        <v>411</v>
      </c>
      <c r="C10" s="403"/>
      <c r="D10" s="403"/>
      <c r="E10" s="403"/>
      <c r="F10" s="403"/>
      <c r="G10" s="403"/>
      <c r="H10" s="403"/>
      <c r="I10" s="403"/>
      <c r="J10" s="403"/>
      <c r="K10" s="403"/>
      <c r="L10" s="403"/>
      <c r="M10" s="403"/>
      <c r="N10" s="403"/>
      <c r="O10" s="403"/>
      <c r="P10" s="403"/>
      <c r="Q10" s="403"/>
      <c r="R10" s="403"/>
      <c r="T10" s="397"/>
      <c r="U10" s="513"/>
      <c r="V10" s="589"/>
      <c r="W10" s="589"/>
      <c r="X10" s="589"/>
      <c r="Y10" s="589"/>
      <c r="Z10" s="590"/>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c r="DF10" s="397"/>
      <c r="DG10" s="397"/>
      <c r="DH10" s="397"/>
      <c r="DI10" s="397"/>
      <c r="DJ10" s="397"/>
      <c r="DK10" s="397"/>
      <c r="DL10" s="397"/>
      <c r="DM10" s="397"/>
      <c r="DN10" s="397"/>
      <c r="DO10" s="397"/>
      <c r="DP10" s="397"/>
      <c r="DQ10" s="397"/>
      <c r="DR10" s="397"/>
      <c r="DS10" s="397"/>
      <c r="DT10" s="397"/>
      <c r="DU10" s="397"/>
      <c r="DV10" s="397"/>
      <c r="DW10" s="397"/>
      <c r="DX10" s="397"/>
      <c r="DY10" s="397"/>
      <c r="DZ10" s="397"/>
      <c r="EA10" s="397"/>
      <c r="EB10" s="397"/>
      <c r="EC10" s="397"/>
      <c r="ED10" s="397"/>
      <c r="EE10" s="397"/>
      <c r="EF10" s="397"/>
      <c r="EG10" s="397"/>
      <c r="EH10" s="397"/>
      <c r="EI10" s="397"/>
    </row>
    <row r="11" spans="1:139" s="393" customFormat="1" ht="3" customHeight="1" x14ac:dyDescent="0.3">
      <c r="A11" s="391"/>
      <c r="B11" s="404"/>
      <c r="C11" s="405"/>
      <c r="D11" s="405"/>
      <c r="E11" s="405"/>
      <c r="F11" s="405"/>
      <c r="G11" s="405"/>
      <c r="H11" s="405"/>
      <c r="I11" s="405"/>
      <c r="J11" s="405"/>
      <c r="K11" s="405"/>
      <c r="L11" s="405"/>
      <c r="M11" s="405"/>
      <c r="N11" s="405"/>
      <c r="O11" s="405"/>
      <c r="P11" s="405"/>
      <c r="Q11" s="405"/>
      <c r="R11" s="405"/>
      <c r="S11" s="406"/>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c r="DF11" s="397"/>
      <c r="DG11" s="397"/>
      <c r="DH11" s="397"/>
      <c r="DI11" s="397"/>
      <c r="DJ11" s="397"/>
      <c r="DK11" s="397"/>
      <c r="DL11" s="397"/>
      <c r="DM11" s="397"/>
      <c r="DN11" s="397"/>
      <c r="DO11" s="397"/>
      <c r="DP11" s="397"/>
      <c r="DQ11" s="397"/>
      <c r="DR11" s="397"/>
      <c r="DS11" s="397"/>
      <c r="DT11" s="397"/>
      <c r="DU11" s="397"/>
      <c r="DV11" s="397"/>
      <c r="DW11" s="397"/>
      <c r="DX11" s="397"/>
      <c r="DY11" s="397"/>
      <c r="DZ11" s="397"/>
      <c r="EA11" s="397"/>
      <c r="EB11" s="397"/>
      <c r="EC11" s="397"/>
      <c r="ED11" s="397"/>
      <c r="EE11" s="397"/>
      <c r="EF11" s="397"/>
      <c r="EG11" s="397"/>
      <c r="EH11" s="397"/>
      <c r="EI11" s="397"/>
    </row>
    <row r="12" spans="1:139" s="393" customFormat="1" ht="14.25" customHeight="1" x14ac:dyDescent="0.3">
      <c r="A12" s="391"/>
      <c r="B12" s="407" t="s">
        <v>412</v>
      </c>
      <c r="C12" s="408"/>
      <c r="D12" s="408"/>
      <c r="E12" s="408"/>
      <c r="F12" s="408"/>
      <c r="G12" s="408"/>
      <c r="H12" s="408"/>
      <c r="I12" s="408"/>
      <c r="J12" s="408"/>
      <c r="K12" s="408"/>
      <c r="L12" s="408"/>
      <c r="M12" s="408"/>
      <c r="N12" s="408"/>
      <c r="O12" s="408"/>
      <c r="P12" s="408"/>
      <c r="Q12" s="409"/>
      <c r="R12" s="410"/>
      <c r="S12" s="411"/>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c r="DF12" s="397"/>
      <c r="DG12" s="397"/>
      <c r="DH12" s="397"/>
      <c r="DI12" s="397"/>
      <c r="DJ12" s="397"/>
      <c r="DK12" s="397"/>
      <c r="DL12" s="397"/>
      <c r="DM12" s="397"/>
      <c r="DN12" s="397"/>
      <c r="DO12" s="397"/>
      <c r="DP12" s="397"/>
      <c r="DQ12" s="397"/>
      <c r="DR12" s="397"/>
      <c r="DS12" s="397"/>
      <c r="DT12" s="397"/>
      <c r="DU12" s="397"/>
      <c r="DV12" s="397"/>
      <c r="DW12" s="397"/>
      <c r="DX12" s="397"/>
      <c r="DY12" s="397"/>
      <c r="DZ12" s="397"/>
      <c r="EA12" s="397"/>
      <c r="EB12" s="397"/>
      <c r="EC12" s="397"/>
      <c r="ED12" s="397"/>
      <c r="EE12" s="397"/>
      <c r="EF12" s="397"/>
      <c r="EG12" s="397"/>
      <c r="EH12" s="397"/>
      <c r="EI12" s="397"/>
    </row>
    <row r="13" spans="1:139" s="393" customFormat="1" ht="15.75" customHeight="1" x14ac:dyDescent="0.3">
      <c r="A13" s="391"/>
      <c r="B13" s="560" t="s">
        <v>32</v>
      </c>
      <c r="C13" s="560"/>
      <c r="D13" s="561" t="str">
        <f>IF(R12="Yes",AB13,IF(R12="No",#REF!,"Please select either Yes or No on the above yellow dropdown!"))</f>
        <v>Please select either Yes or No on the above yellow dropdown!</v>
      </c>
      <c r="E13" s="562"/>
      <c r="F13" s="562"/>
      <c r="G13" s="562"/>
      <c r="H13" s="562"/>
      <c r="I13" s="562"/>
      <c r="J13" s="562"/>
      <c r="K13" s="562"/>
      <c r="L13" s="562"/>
      <c r="M13" s="562"/>
      <c r="N13" s="562"/>
      <c r="O13" s="562"/>
      <c r="P13" s="562"/>
      <c r="Q13" s="562"/>
      <c r="R13" s="563"/>
      <c r="S13" s="411"/>
      <c r="T13" s="397"/>
      <c r="U13" s="397"/>
      <c r="V13" s="397"/>
      <c r="W13" s="397"/>
      <c r="X13" s="397"/>
      <c r="Y13" s="397"/>
      <c r="Z13" s="397"/>
      <c r="AA13" s="397"/>
      <c r="AB13" s="397" t="s">
        <v>413</v>
      </c>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c r="DF13" s="397"/>
      <c r="DG13" s="397"/>
      <c r="DH13" s="397"/>
      <c r="DI13" s="397"/>
      <c r="DJ13" s="397"/>
      <c r="DK13" s="397"/>
      <c r="DL13" s="397"/>
      <c r="DM13" s="397"/>
      <c r="DN13" s="397"/>
      <c r="DO13" s="397"/>
      <c r="DP13" s="397"/>
      <c r="DQ13" s="397"/>
      <c r="DR13" s="397"/>
      <c r="DS13" s="397"/>
      <c r="DT13" s="397"/>
      <c r="DU13" s="397"/>
      <c r="DV13" s="397"/>
      <c r="DW13" s="397"/>
      <c r="DX13" s="397"/>
      <c r="DY13" s="397"/>
      <c r="DZ13" s="397"/>
      <c r="EA13" s="397"/>
      <c r="EB13" s="397"/>
      <c r="EC13" s="397"/>
      <c r="ED13" s="397"/>
      <c r="EE13" s="397"/>
      <c r="EF13" s="397"/>
      <c r="EG13" s="397"/>
      <c r="EH13" s="397"/>
      <c r="EI13" s="397"/>
    </row>
    <row r="14" spans="1:139" s="393" customFormat="1" ht="3" customHeight="1" x14ac:dyDescent="0.3">
      <c r="A14" s="391"/>
      <c r="B14" s="412"/>
      <c r="C14" s="413"/>
      <c r="D14" s="414"/>
      <c r="E14" s="415"/>
      <c r="F14" s="415"/>
      <c r="G14" s="415"/>
      <c r="H14" s="415"/>
      <c r="I14" s="415"/>
      <c r="J14" s="415"/>
      <c r="K14" s="415"/>
      <c r="L14" s="415"/>
      <c r="M14" s="415"/>
      <c r="N14" s="415"/>
      <c r="O14" s="415"/>
      <c r="P14" s="415"/>
      <c r="Q14" s="415"/>
      <c r="R14" s="416"/>
      <c r="S14" s="402"/>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c r="DF14" s="397"/>
      <c r="DG14" s="397"/>
      <c r="DH14" s="397"/>
      <c r="DI14" s="397"/>
      <c r="DJ14" s="397"/>
      <c r="DK14" s="397"/>
      <c r="DL14" s="397"/>
      <c r="DM14" s="397"/>
      <c r="DN14" s="397"/>
      <c r="DO14" s="397"/>
      <c r="DP14" s="397"/>
      <c r="DQ14" s="397"/>
      <c r="DR14" s="397"/>
      <c r="DS14" s="397"/>
      <c r="DT14" s="397"/>
      <c r="DU14" s="397"/>
      <c r="DV14" s="397"/>
      <c r="DW14" s="397"/>
      <c r="DX14" s="397"/>
      <c r="DY14" s="397"/>
      <c r="DZ14" s="397"/>
      <c r="EA14" s="397"/>
      <c r="EB14" s="397"/>
      <c r="EC14" s="397"/>
      <c r="ED14" s="397"/>
      <c r="EE14" s="397"/>
      <c r="EF14" s="397"/>
      <c r="EG14" s="397"/>
      <c r="EH14" s="397"/>
      <c r="EI14" s="397"/>
    </row>
    <row r="15" spans="1:139" ht="18" x14ac:dyDescent="0.3">
      <c r="B15" s="551" t="s">
        <v>505</v>
      </c>
      <c r="C15" s="551"/>
      <c r="D15" s="551"/>
      <c r="E15" s="551"/>
      <c r="F15" s="551"/>
      <c r="G15" s="551"/>
      <c r="H15" s="551"/>
      <c r="I15" s="551"/>
      <c r="J15" s="551"/>
      <c r="K15" s="551"/>
      <c r="L15" s="551"/>
      <c r="M15" s="551"/>
      <c r="N15" s="551"/>
      <c r="O15" s="551"/>
      <c r="P15" s="551"/>
      <c r="Q15" s="551"/>
      <c r="R15" s="551"/>
      <c r="S15" s="551"/>
    </row>
    <row r="16" spans="1:139" ht="41.25" customHeight="1" x14ac:dyDescent="0.3">
      <c r="A16" s="417"/>
      <c r="B16" s="418" t="s">
        <v>326</v>
      </c>
      <c r="C16" s="564" t="s">
        <v>537</v>
      </c>
      <c r="D16" s="565"/>
      <c r="E16" s="565"/>
      <c r="F16" s="565"/>
      <c r="G16" s="565"/>
      <c r="H16" s="419" t="s">
        <v>414</v>
      </c>
      <c r="I16" s="566" t="s">
        <v>415</v>
      </c>
      <c r="J16" s="566"/>
      <c r="K16" s="566"/>
      <c r="L16" s="566"/>
      <c r="M16" s="566"/>
      <c r="N16" s="566"/>
      <c r="O16" s="566"/>
      <c r="P16" s="566"/>
      <c r="Q16" s="566"/>
      <c r="R16" s="566"/>
      <c r="S16" s="566"/>
      <c r="T16" s="420"/>
      <c r="U16" s="420"/>
      <c r="V16" s="420"/>
    </row>
    <row r="17" spans="1:139" ht="15" customHeight="1" x14ac:dyDescent="0.3">
      <c r="A17" s="421"/>
      <c r="B17" s="418" t="s">
        <v>416</v>
      </c>
      <c r="C17" s="567"/>
      <c r="D17" s="567"/>
      <c r="E17" s="567"/>
      <c r="F17" s="567"/>
      <c r="G17" s="567"/>
      <c r="H17" s="422" t="str">
        <f>IFERROR(VLOOKUP(C17,Data!$B$5:$E$17,4,FALSE),"")</f>
        <v/>
      </c>
      <c r="I17" s="568" t="str">
        <f>IFERROR(VLOOKUP(C17,Data!$B$5:$D$17,3,FALSE),"")</f>
        <v/>
      </c>
      <c r="J17" s="568"/>
      <c r="K17" s="568"/>
      <c r="L17" s="568"/>
      <c r="M17" s="568"/>
      <c r="N17" s="568"/>
      <c r="O17" s="568"/>
      <c r="P17" s="568"/>
      <c r="Q17" s="568"/>
      <c r="R17" s="568"/>
      <c r="S17" s="568"/>
      <c r="T17" s="423"/>
      <c r="U17" s="423"/>
      <c r="V17" s="423"/>
      <c r="AB17" s="397" t="str">
        <f>IF(C17="", "Blank","Full")</f>
        <v>Blank</v>
      </c>
    </row>
    <row r="18" spans="1:139" ht="15" customHeight="1" x14ac:dyDescent="0.3">
      <c r="A18" s="421"/>
      <c r="B18" s="418" t="s">
        <v>417</v>
      </c>
      <c r="C18" s="567"/>
      <c r="D18" s="567"/>
      <c r="E18" s="567"/>
      <c r="F18" s="567"/>
      <c r="G18" s="567"/>
      <c r="H18" s="422" t="str">
        <f>IFERROR(VLOOKUP(C18,Data!$B$5:$E$17,4,FALSE),"")</f>
        <v/>
      </c>
      <c r="I18" s="568" t="str">
        <f>IFERROR(VLOOKUP(C18,Data!$B$5:$D$17,3,FALSE),"")</f>
        <v/>
      </c>
      <c r="J18" s="568"/>
      <c r="K18" s="568"/>
      <c r="L18" s="568"/>
      <c r="M18" s="568"/>
      <c r="N18" s="568"/>
      <c r="O18" s="568"/>
      <c r="P18" s="568"/>
      <c r="Q18" s="568"/>
      <c r="R18" s="568"/>
      <c r="S18" s="568"/>
      <c r="T18" s="423"/>
      <c r="U18" s="423"/>
      <c r="V18" s="423"/>
      <c r="AC18" s="397" t="str">
        <f>IF(AB18="","",CONCATENATE(", ",AB18))</f>
        <v/>
      </c>
    </row>
    <row r="19" spans="1:139" ht="15" customHeight="1" x14ac:dyDescent="0.3">
      <c r="A19" s="421"/>
      <c r="B19" s="418" t="s">
        <v>418</v>
      </c>
      <c r="C19" s="567"/>
      <c r="D19" s="567"/>
      <c r="E19" s="567"/>
      <c r="F19" s="567"/>
      <c r="G19" s="567"/>
      <c r="H19" s="422" t="str">
        <f>IFERROR(VLOOKUP(C19,Data!$B$5:$E$17,4,FALSE),"")</f>
        <v/>
      </c>
      <c r="I19" s="568" t="str">
        <f>IFERROR(VLOOKUP(C19,Data!$B$5:$D$17,3,FALSE),"")</f>
        <v/>
      </c>
      <c r="J19" s="568"/>
      <c r="K19" s="568"/>
      <c r="L19" s="568"/>
      <c r="M19" s="568"/>
      <c r="N19" s="568"/>
      <c r="O19" s="568"/>
      <c r="P19" s="568"/>
      <c r="Q19" s="568"/>
      <c r="R19" s="568"/>
      <c r="S19" s="568"/>
      <c r="T19" s="423"/>
      <c r="U19" s="423"/>
      <c r="V19" s="423"/>
      <c r="AB19" s="397" t="s">
        <v>501</v>
      </c>
      <c r="AC19" s="397" t="str">
        <f t="shared" ref="AC19:AC26" si="0">IF(AB19="","",CONCATENATE(", ",AB19))</f>
        <v/>
      </c>
    </row>
    <row r="20" spans="1:139" ht="15" customHeight="1" x14ac:dyDescent="0.3">
      <c r="A20" s="421"/>
      <c r="B20" s="418" t="s">
        <v>419</v>
      </c>
      <c r="C20" s="567"/>
      <c r="D20" s="567"/>
      <c r="E20" s="567"/>
      <c r="F20" s="567"/>
      <c r="G20" s="567"/>
      <c r="H20" s="422" t="str">
        <f>IFERROR(VLOOKUP(C20,Data!$B$5:$E$17,4,FALSE),"")</f>
        <v/>
      </c>
      <c r="I20" s="568" t="str">
        <f>IFERROR(VLOOKUP(C20,Data!$B$5:$D$17,3,FALSE),"")</f>
        <v/>
      </c>
      <c r="J20" s="568"/>
      <c r="K20" s="568"/>
      <c r="L20" s="568"/>
      <c r="M20" s="568"/>
      <c r="N20" s="568"/>
      <c r="O20" s="568"/>
      <c r="P20" s="568"/>
      <c r="Q20" s="568"/>
      <c r="R20" s="568"/>
      <c r="S20" s="568"/>
      <c r="T20" s="423"/>
      <c r="U20" s="423"/>
      <c r="V20" s="423"/>
      <c r="AB20" s="397" t="s">
        <v>501</v>
      </c>
      <c r="AC20" s="397" t="str">
        <f t="shared" si="0"/>
        <v/>
      </c>
    </row>
    <row r="21" spans="1:139" ht="15" customHeight="1" x14ac:dyDescent="0.3">
      <c r="A21" s="421"/>
      <c r="B21" s="418" t="s">
        <v>420</v>
      </c>
      <c r="C21" s="567"/>
      <c r="D21" s="567"/>
      <c r="E21" s="567"/>
      <c r="F21" s="567"/>
      <c r="G21" s="567"/>
      <c r="H21" s="422" t="str">
        <f>IFERROR(VLOOKUP(C21,Data!$B$5:$E$17,4,FALSE),"")</f>
        <v/>
      </c>
      <c r="I21" s="568" t="str">
        <f>IFERROR(VLOOKUP(C21,Data!$B$5:$D$17,3,FALSE),"")</f>
        <v/>
      </c>
      <c r="J21" s="568"/>
      <c r="K21" s="568"/>
      <c r="L21" s="568"/>
      <c r="M21" s="568"/>
      <c r="N21" s="568"/>
      <c r="O21" s="568"/>
      <c r="P21" s="568"/>
      <c r="Q21" s="568"/>
      <c r="R21" s="568"/>
      <c r="S21" s="568"/>
      <c r="T21" s="423"/>
      <c r="U21" s="423"/>
      <c r="V21" s="423"/>
      <c r="AB21" s="397" t="s">
        <v>501</v>
      </c>
      <c r="AC21" s="397" t="str">
        <f t="shared" si="0"/>
        <v/>
      </c>
    </row>
    <row r="22" spans="1:139" ht="15" customHeight="1" x14ac:dyDescent="0.3">
      <c r="A22" s="421"/>
      <c r="B22" s="418" t="s">
        <v>421</v>
      </c>
      <c r="C22" s="567"/>
      <c r="D22" s="567"/>
      <c r="E22" s="567"/>
      <c r="F22" s="567"/>
      <c r="G22" s="567"/>
      <c r="H22" s="422" t="str">
        <f>IFERROR(VLOOKUP(C22,Data!$B$5:$E$17,4,FALSE),"")</f>
        <v/>
      </c>
      <c r="I22" s="568" t="str">
        <f>IFERROR(VLOOKUP(C22,Data!$B$5:$D$17,3,FALSE),"")</f>
        <v/>
      </c>
      <c r="J22" s="568"/>
      <c r="K22" s="568"/>
      <c r="L22" s="568"/>
      <c r="M22" s="568"/>
      <c r="N22" s="568"/>
      <c r="O22" s="568"/>
      <c r="P22" s="568"/>
      <c r="Q22" s="568"/>
      <c r="R22" s="568"/>
      <c r="S22" s="568"/>
      <c r="T22" s="423"/>
      <c r="U22" s="423"/>
      <c r="V22" s="423"/>
      <c r="AB22" s="397" t="s">
        <v>501</v>
      </c>
      <c r="AC22" s="397" t="str">
        <f t="shared" si="0"/>
        <v/>
      </c>
    </row>
    <row r="23" spans="1:139" ht="15" customHeight="1" x14ac:dyDescent="0.3">
      <c r="A23" s="421"/>
      <c r="B23" s="418" t="s">
        <v>422</v>
      </c>
      <c r="C23" s="567"/>
      <c r="D23" s="567"/>
      <c r="E23" s="567"/>
      <c r="F23" s="567"/>
      <c r="G23" s="567"/>
      <c r="H23" s="422" t="str">
        <f>IFERROR(VLOOKUP(C23,Data!$B$5:$E$17,4,FALSE),"")</f>
        <v/>
      </c>
      <c r="I23" s="568" t="str">
        <f>IFERROR(VLOOKUP(C23,Data!$B$5:$D$17,3,FALSE),"")</f>
        <v/>
      </c>
      <c r="J23" s="568"/>
      <c r="K23" s="568"/>
      <c r="L23" s="568"/>
      <c r="M23" s="568"/>
      <c r="N23" s="568"/>
      <c r="O23" s="568"/>
      <c r="P23" s="568"/>
      <c r="Q23" s="568"/>
      <c r="R23" s="568"/>
      <c r="S23" s="568"/>
      <c r="T23" s="423"/>
      <c r="U23" s="423"/>
      <c r="V23" s="423"/>
      <c r="AB23" s="397" t="s">
        <v>501</v>
      </c>
      <c r="AC23" s="397" t="str">
        <f t="shared" si="0"/>
        <v/>
      </c>
    </row>
    <row r="24" spans="1:139" ht="15" customHeight="1" x14ac:dyDescent="0.3">
      <c r="A24" s="421"/>
      <c r="B24" s="418" t="s">
        <v>423</v>
      </c>
      <c r="C24" s="567"/>
      <c r="D24" s="567"/>
      <c r="E24" s="567"/>
      <c r="F24" s="567"/>
      <c r="G24" s="567"/>
      <c r="H24" s="422" t="str">
        <f>IFERROR(VLOOKUP(C24,Data!$B$5:$E$17,4,FALSE),"")</f>
        <v/>
      </c>
      <c r="I24" s="568" t="str">
        <f>IFERROR(VLOOKUP(C24,Data!$B$5:$D$17,3,FALSE),"")</f>
        <v/>
      </c>
      <c r="J24" s="568"/>
      <c r="K24" s="568"/>
      <c r="L24" s="568"/>
      <c r="M24" s="568"/>
      <c r="N24" s="568"/>
      <c r="O24" s="568"/>
      <c r="P24" s="568"/>
      <c r="Q24" s="568"/>
      <c r="R24" s="568"/>
      <c r="S24" s="568"/>
      <c r="T24" s="423"/>
      <c r="U24" s="423"/>
      <c r="V24" s="423"/>
      <c r="AB24" s="397" t="s">
        <v>501</v>
      </c>
      <c r="AC24" s="397" t="str">
        <f t="shared" si="0"/>
        <v/>
      </c>
    </row>
    <row r="25" spans="1:139" ht="15" customHeight="1" x14ac:dyDescent="0.3">
      <c r="A25" s="421"/>
      <c r="B25" s="418" t="s">
        <v>424</v>
      </c>
      <c r="C25" s="567"/>
      <c r="D25" s="567"/>
      <c r="E25" s="567"/>
      <c r="F25" s="567"/>
      <c r="G25" s="567"/>
      <c r="H25" s="422" t="str">
        <f>IFERROR(VLOOKUP(C25,Data!$B$5:$E$17,4,FALSE),"")</f>
        <v/>
      </c>
      <c r="I25" s="568" t="str">
        <f>IFERROR(VLOOKUP(C25,Data!$B$5:$D$17,3,FALSE),"")</f>
        <v/>
      </c>
      <c r="J25" s="568"/>
      <c r="K25" s="568"/>
      <c r="L25" s="568"/>
      <c r="M25" s="568"/>
      <c r="N25" s="568"/>
      <c r="O25" s="568"/>
      <c r="P25" s="568"/>
      <c r="Q25" s="568"/>
      <c r="R25" s="568"/>
      <c r="S25" s="568"/>
      <c r="T25" s="423"/>
      <c r="U25" s="423"/>
      <c r="V25" s="423"/>
      <c r="AB25" s="397" t="s">
        <v>501</v>
      </c>
      <c r="AC25" s="397" t="str">
        <f t="shared" si="0"/>
        <v/>
      </c>
    </row>
    <row r="26" spans="1:139" ht="15" customHeight="1" x14ac:dyDescent="0.3">
      <c r="A26" s="421"/>
      <c r="B26" s="418" t="s">
        <v>425</v>
      </c>
      <c r="C26" s="567"/>
      <c r="D26" s="567"/>
      <c r="E26" s="567"/>
      <c r="F26" s="567"/>
      <c r="G26" s="567"/>
      <c r="H26" s="422" t="str">
        <f>IFERROR(VLOOKUP(C26,Data!$B$5:$E$17,4,FALSE),"")</f>
        <v/>
      </c>
      <c r="I26" s="568" t="str">
        <f>IFERROR(VLOOKUP(C26,Data!$B$5:$D$17,3,FALSE),"")</f>
        <v/>
      </c>
      <c r="J26" s="568"/>
      <c r="K26" s="568"/>
      <c r="L26" s="568"/>
      <c r="M26" s="568"/>
      <c r="N26" s="568"/>
      <c r="O26" s="568"/>
      <c r="P26" s="568"/>
      <c r="Q26" s="568"/>
      <c r="R26" s="568"/>
      <c r="S26" s="568"/>
      <c r="T26" s="423"/>
      <c r="U26" s="423"/>
      <c r="V26" s="423"/>
      <c r="AB26" s="397" t="s">
        <v>501</v>
      </c>
      <c r="AC26" s="397" t="str">
        <f t="shared" si="0"/>
        <v/>
      </c>
    </row>
    <row r="27" spans="1:139" s="393" customFormat="1" ht="3" customHeight="1" x14ac:dyDescent="0.3">
      <c r="A27" s="421"/>
      <c r="B27" s="424"/>
      <c r="C27" s="425"/>
      <c r="D27" s="425"/>
      <c r="E27" s="425"/>
      <c r="F27" s="425"/>
      <c r="G27" s="425"/>
      <c r="H27" s="394"/>
      <c r="I27" s="426"/>
      <c r="T27" s="397"/>
      <c r="U27" s="397"/>
      <c r="V27" s="397"/>
      <c r="W27" s="397"/>
      <c r="X27" s="397"/>
      <c r="Y27" s="397"/>
      <c r="Z27" s="397"/>
      <c r="AA27" s="397"/>
      <c r="AB27" s="397" t="s">
        <v>501</v>
      </c>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7"/>
      <c r="AZ27" s="397"/>
      <c r="BA27" s="397"/>
      <c r="BB27" s="397"/>
      <c r="BC27" s="397"/>
      <c r="BD27" s="397"/>
      <c r="BE27" s="397"/>
      <c r="BF27" s="397"/>
      <c r="BG27" s="397"/>
      <c r="BH27" s="397"/>
      <c r="BI27" s="397"/>
      <c r="BJ27" s="397"/>
      <c r="BK27" s="397"/>
      <c r="BL27" s="397"/>
      <c r="BM27" s="397"/>
      <c r="BN27" s="397"/>
      <c r="BO27" s="397"/>
      <c r="BP27" s="397"/>
      <c r="BQ27" s="397"/>
      <c r="BR27" s="397"/>
      <c r="BS27" s="397"/>
      <c r="BT27" s="397"/>
      <c r="BU27" s="397"/>
      <c r="BV27" s="397"/>
      <c r="BW27" s="397"/>
      <c r="BX27" s="397"/>
      <c r="BY27" s="397"/>
      <c r="BZ27" s="397"/>
      <c r="CA27" s="397"/>
      <c r="CB27" s="397"/>
      <c r="CC27" s="397"/>
      <c r="CD27" s="397"/>
      <c r="CE27" s="397"/>
      <c r="CF27" s="397"/>
      <c r="CG27" s="397"/>
      <c r="CH27" s="397"/>
      <c r="CI27" s="397"/>
      <c r="CJ27" s="397"/>
      <c r="CK27" s="397"/>
      <c r="CL27" s="397"/>
      <c r="CM27" s="397"/>
      <c r="CN27" s="397"/>
      <c r="CO27" s="397"/>
      <c r="CP27" s="397"/>
      <c r="CQ27" s="397"/>
      <c r="CR27" s="397"/>
      <c r="CS27" s="397"/>
      <c r="CT27" s="397"/>
      <c r="CU27" s="397"/>
      <c r="CV27" s="397"/>
      <c r="CW27" s="397"/>
      <c r="CX27" s="397"/>
      <c r="CY27" s="397"/>
      <c r="CZ27" s="397"/>
      <c r="DA27" s="397"/>
      <c r="DB27" s="397"/>
      <c r="DC27" s="397"/>
      <c r="DD27" s="397"/>
      <c r="DE27" s="397"/>
      <c r="DF27" s="397"/>
      <c r="DG27" s="397"/>
      <c r="DH27" s="397"/>
      <c r="DI27" s="397"/>
      <c r="DJ27" s="397"/>
      <c r="DK27" s="397"/>
      <c r="DL27" s="397"/>
      <c r="DM27" s="397"/>
      <c r="DN27" s="397"/>
      <c r="DO27" s="397"/>
      <c r="DP27" s="397"/>
      <c r="DQ27" s="397"/>
      <c r="DR27" s="397"/>
      <c r="DS27" s="397"/>
      <c r="DT27" s="397"/>
      <c r="DU27" s="397"/>
      <c r="DV27" s="397"/>
      <c r="DW27" s="397"/>
      <c r="DX27" s="397"/>
      <c r="DY27" s="397"/>
      <c r="DZ27" s="397"/>
      <c r="EA27" s="397"/>
      <c r="EB27" s="397"/>
      <c r="EC27" s="397"/>
      <c r="ED27" s="397"/>
      <c r="EE27" s="397"/>
      <c r="EF27" s="397"/>
      <c r="EG27" s="397"/>
      <c r="EH27" s="397"/>
      <c r="EI27" s="397"/>
    </row>
    <row r="28" spans="1:139" ht="15" customHeight="1" x14ac:dyDescent="0.3">
      <c r="B28" s="599"/>
      <c r="C28" s="599"/>
      <c r="D28" s="599"/>
      <c r="E28" s="599"/>
      <c r="F28" s="599"/>
      <c r="G28" s="600" t="s">
        <v>426</v>
      </c>
      <c r="H28" s="427">
        <f>COUNTIF($H$17:$H$26,"Major")</f>
        <v>0</v>
      </c>
      <c r="I28" s="601" t="str">
        <f>IF(H28&gt;4,"Error - there are only 4 Major Measures in Table 3.1","")</f>
        <v/>
      </c>
      <c r="J28" s="601"/>
      <c r="K28" s="601"/>
      <c r="L28" s="601"/>
      <c r="M28" s="601"/>
      <c r="N28" s="601"/>
      <c r="O28" s="601"/>
      <c r="P28" s="428"/>
      <c r="Q28" s="428"/>
      <c r="R28" s="393"/>
      <c r="S28" s="393"/>
      <c r="V28" s="429"/>
      <c r="W28" s="430"/>
      <c r="AB28" s="594" t="str">
        <f>IFERROR(VLOOKUP($H$28,$C$33:$J$38,MATCH($H$29,$C$33:$J$33,0),0),"Error please check measures selected!")</f>
        <v>A</v>
      </c>
      <c r="AC28" s="594"/>
      <c r="AD28" s="594"/>
      <c r="AE28" s="594"/>
      <c r="AF28" s="594"/>
      <c r="AG28" s="594"/>
      <c r="AH28" s="594"/>
    </row>
    <row r="29" spans="1:139" ht="15" customHeight="1" x14ac:dyDescent="0.3">
      <c r="B29" s="599"/>
      <c r="C29" s="599"/>
      <c r="D29" s="599"/>
      <c r="E29" s="599"/>
      <c r="F29" s="599"/>
      <c r="G29" s="600"/>
      <c r="H29" s="521">
        <f>COUNTIF($H$17:$H$26,"Minor")</f>
        <v>0</v>
      </c>
      <c r="I29" s="431" t="str">
        <f>IF(AB28="","", CONCATENATE("Category ",AB28))</f>
        <v>Category A</v>
      </c>
      <c r="J29" s="393"/>
      <c r="K29" s="393"/>
      <c r="L29" s="393"/>
      <c r="M29" s="393"/>
      <c r="N29" s="393"/>
      <c r="O29" s="393"/>
      <c r="P29" s="428"/>
      <c r="Q29" s="428"/>
      <c r="R29" s="393"/>
      <c r="S29" s="393"/>
      <c r="V29" s="429"/>
      <c r="AB29" s="397" t="str">
        <f>CONCATENATE(AC17,AC18,AC19,AC20,AC21,AC22,AC23,AC24,AC25,AC26)</f>
        <v/>
      </c>
    </row>
    <row r="30" spans="1:139" s="393" customFormat="1" ht="3.75" customHeight="1" x14ac:dyDescent="0.3">
      <c r="A30" s="391"/>
      <c r="B30" s="425"/>
      <c r="H30" s="394"/>
      <c r="T30" s="397"/>
      <c r="U30" s="397"/>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397"/>
      <c r="BC30" s="397"/>
      <c r="BD30" s="397"/>
      <c r="BE30" s="397"/>
      <c r="BF30" s="397"/>
      <c r="BG30" s="397"/>
      <c r="BH30" s="397"/>
      <c r="BI30" s="397"/>
      <c r="BJ30" s="397"/>
      <c r="BK30" s="397"/>
      <c r="BL30" s="397"/>
      <c r="BM30" s="397"/>
      <c r="BN30" s="397"/>
      <c r="BO30" s="397"/>
      <c r="BP30" s="397"/>
      <c r="BQ30" s="397"/>
      <c r="BR30" s="397"/>
      <c r="BS30" s="397"/>
      <c r="BT30" s="397"/>
      <c r="BU30" s="397"/>
      <c r="BV30" s="397"/>
      <c r="BW30" s="397"/>
      <c r="BX30" s="397"/>
      <c r="BY30" s="397"/>
      <c r="BZ30" s="397"/>
      <c r="CA30" s="397"/>
      <c r="CB30" s="397"/>
      <c r="CC30" s="397"/>
      <c r="CD30" s="397"/>
      <c r="CE30" s="397"/>
      <c r="CF30" s="397"/>
      <c r="CG30" s="397"/>
      <c r="CH30" s="397"/>
      <c r="CI30" s="397"/>
      <c r="CJ30" s="397"/>
      <c r="CK30" s="397"/>
      <c r="CL30" s="397"/>
      <c r="CM30" s="397"/>
      <c r="CN30" s="397"/>
      <c r="CO30" s="397"/>
      <c r="CP30" s="397"/>
      <c r="CQ30" s="397"/>
      <c r="CR30" s="397"/>
      <c r="CS30" s="397"/>
      <c r="CT30" s="397"/>
      <c r="CU30" s="397"/>
      <c r="CV30" s="397"/>
      <c r="CW30" s="397"/>
      <c r="CX30" s="397"/>
      <c r="CY30" s="397"/>
      <c r="CZ30" s="397"/>
      <c r="DA30" s="397"/>
      <c r="DB30" s="397"/>
      <c r="DC30" s="397"/>
      <c r="DD30" s="397"/>
      <c r="DE30" s="397"/>
      <c r="DF30" s="397"/>
      <c r="DG30" s="397"/>
      <c r="DH30" s="397"/>
      <c r="DI30" s="397"/>
      <c r="DJ30" s="397"/>
      <c r="DK30" s="397"/>
      <c r="DL30" s="397"/>
      <c r="DM30" s="397"/>
      <c r="DN30" s="397"/>
      <c r="DO30" s="397"/>
      <c r="DP30" s="397"/>
      <c r="DQ30" s="397"/>
      <c r="DR30" s="397"/>
      <c r="DS30" s="397"/>
      <c r="DT30" s="397"/>
      <c r="DU30" s="397"/>
      <c r="DV30" s="397"/>
      <c r="DW30" s="397"/>
      <c r="DX30" s="397"/>
      <c r="DY30" s="397"/>
      <c r="DZ30" s="397"/>
      <c r="EA30" s="397"/>
      <c r="EB30" s="397"/>
      <c r="EC30" s="397"/>
      <c r="ED30" s="397"/>
      <c r="EE30" s="397"/>
      <c r="EF30" s="397"/>
      <c r="EG30" s="397"/>
      <c r="EH30" s="397"/>
      <c r="EI30" s="397"/>
    </row>
    <row r="31" spans="1:139" ht="29.25" customHeight="1" x14ac:dyDescent="0.3">
      <c r="B31" s="432" t="s">
        <v>427</v>
      </c>
      <c r="C31" s="595" t="s">
        <v>428</v>
      </c>
      <c r="D31" s="595"/>
      <c r="E31" s="595"/>
      <c r="F31" s="595"/>
      <c r="G31" s="595"/>
      <c r="H31" s="595"/>
      <c r="I31" s="595"/>
      <c r="J31" s="596"/>
      <c r="K31" s="433"/>
      <c r="L31" s="597" t="s">
        <v>429</v>
      </c>
      <c r="M31" s="597"/>
      <c r="N31" s="597"/>
      <c r="O31" s="597"/>
      <c r="P31" s="597"/>
      <c r="Q31" s="597"/>
      <c r="R31" s="597"/>
      <c r="S31" s="598"/>
    </row>
    <row r="32" spans="1:139" ht="15" customHeight="1" x14ac:dyDescent="0.3">
      <c r="B32" s="569" t="s">
        <v>328</v>
      </c>
      <c r="C32" s="570"/>
      <c r="D32" s="571" t="s">
        <v>430</v>
      </c>
      <c r="E32" s="572"/>
      <c r="F32" s="572"/>
      <c r="G32" s="572"/>
      <c r="H32" s="572"/>
      <c r="I32" s="572"/>
      <c r="J32" s="573"/>
      <c r="K32" s="434"/>
      <c r="L32" s="517" t="s">
        <v>431</v>
      </c>
      <c r="M32" s="518"/>
      <c r="N32" s="519"/>
      <c r="O32" s="520"/>
      <c r="P32" s="574" t="str">
        <f>IF(AB28="Error please check measures selected!",AB28,IF(AND(R12="Yes",AB28="A"),Data!D23,(CONCATENATE("Category ",AB28))))</f>
        <v>Category A</v>
      </c>
      <c r="Q32" s="574"/>
      <c r="R32" s="574"/>
      <c r="S32" s="575"/>
      <c r="T32" s="435"/>
      <c r="U32" s="435"/>
      <c r="V32" s="435"/>
      <c r="X32" s="436"/>
      <c r="Y32" s="436"/>
      <c r="AB32" s="397" t="str">
        <f>IF(P32="Category A","No action","Upgrade")</f>
        <v>No action</v>
      </c>
    </row>
    <row r="33" spans="1:28" s="397" customFormat="1" ht="15" customHeight="1" x14ac:dyDescent="0.3">
      <c r="A33" s="391"/>
      <c r="B33" s="569"/>
      <c r="C33" s="570"/>
      <c r="D33" s="437">
        <v>0</v>
      </c>
      <c r="E33" s="438">
        <v>1</v>
      </c>
      <c r="F33" s="438">
        <v>2</v>
      </c>
      <c r="G33" s="438">
        <v>3</v>
      </c>
      <c r="H33" s="438">
        <v>4</v>
      </c>
      <c r="I33" s="438">
        <v>5</v>
      </c>
      <c r="J33" s="439">
        <v>6</v>
      </c>
      <c r="K33" s="440"/>
      <c r="L33" s="576" t="str">
        <f>IFERROR(IF(AND(R12="Yes",AB28="A"),Data!D24,(VLOOKUP(AB28,Data!C20:D22,2,0))),"")</f>
        <v xml:space="preserve">Category A -  it is likely that the energy efficiency measures have not reduced the ventilation provision of the dwelling below the requirements of ADF1 so no further ventilation provision is necessary.
Ventilation assessment or upgrades are not required for this project. </v>
      </c>
      <c r="M33" s="577"/>
      <c r="N33" s="577"/>
      <c r="O33" s="577"/>
      <c r="P33" s="577"/>
      <c r="Q33" s="577"/>
      <c r="R33" s="577"/>
      <c r="S33" s="578"/>
      <c r="T33" s="441"/>
      <c r="U33" s="441"/>
      <c r="V33" s="441"/>
      <c r="W33" s="441"/>
      <c r="X33" s="441"/>
      <c r="Y33" s="441"/>
      <c r="AB33" s="397" t="s">
        <v>384</v>
      </c>
    </row>
    <row r="34" spans="1:28" s="397" customFormat="1" ht="14.25" customHeight="1" x14ac:dyDescent="0.3">
      <c r="A34" s="391"/>
      <c r="B34" s="585" t="s">
        <v>432</v>
      </c>
      <c r="C34" s="442">
        <v>0</v>
      </c>
      <c r="D34" s="443" t="s">
        <v>380</v>
      </c>
      <c r="E34" s="444" t="s">
        <v>380</v>
      </c>
      <c r="F34" s="445" t="s">
        <v>380</v>
      </c>
      <c r="G34" s="446" t="s">
        <v>381</v>
      </c>
      <c r="H34" s="447" t="s">
        <v>381</v>
      </c>
      <c r="I34" s="447" t="s">
        <v>381</v>
      </c>
      <c r="J34" s="448" t="s">
        <v>381</v>
      </c>
      <c r="K34" s="449"/>
      <c r="L34" s="579"/>
      <c r="M34" s="580"/>
      <c r="N34" s="580"/>
      <c r="O34" s="580"/>
      <c r="P34" s="580"/>
      <c r="Q34" s="580"/>
      <c r="R34" s="580"/>
      <c r="S34" s="581"/>
      <c r="T34" s="441"/>
      <c r="U34" s="441"/>
      <c r="V34" s="441"/>
      <c r="W34" s="441"/>
      <c r="X34" s="441"/>
      <c r="Y34" s="441"/>
    </row>
    <row r="35" spans="1:28" s="397" customFormat="1" ht="14.25" customHeight="1" x14ac:dyDescent="0.3">
      <c r="A35" s="391"/>
      <c r="B35" s="585"/>
      <c r="C35" s="442">
        <v>1</v>
      </c>
      <c r="D35" s="446" t="s">
        <v>381</v>
      </c>
      <c r="E35" s="446" t="s">
        <v>381</v>
      </c>
      <c r="F35" s="446" t="s">
        <v>381</v>
      </c>
      <c r="G35" s="446" t="s">
        <v>381</v>
      </c>
      <c r="H35" s="450" t="s">
        <v>381</v>
      </c>
      <c r="I35" s="451" t="s">
        <v>381</v>
      </c>
      <c r="J35" s="452" t="s">
        <v>382</v>
      </c>
      <c r="K35" s="516"/>
      <c r="L35" s="579"/>
      <c r="M35" s="580"/>
      <c r="N35" s="580"/>
      <c r="O35" s="580"/>
      <c r="P35" s="580"/>
      <c r="Q35" s="580"/>
      <c r="R35" s="580"/>
      <c r="S35" s="581"/>
      <c r="AB35" s="397" t="s">
        <v>384</v>
      </c>
    </row>
    <row r="36" spans="1:28" s="397" customFormat="1" ht="14.25" customHeight="1" x14ac:dyDescent="0.3">
      <c r="A36" s="391"/>
      <c r="B36" s="585"/>
      <c r="C36" s="442">
        <v>2</v>
      </c>
      <c r="D36" s="446" t="s">
        <v>381</v>
      </c>
      <c r="E36" s="450" t="s">
        <v>381</v>
      </c>
      <c r="F36" s="450" t="s">
        <v>381</v>
      </c>
      <c r="G36" s="451" t="s">
        <v>381</v>
      </c>
      <c r="H36" s="453" t="s">
        <v>382</v>
      </c>
      <c r="I36" s="453" t="s">
        <v>382</v>
      </c>
      <c r="J36" s="454" t="s">
        <v>382</v>
      </c>
      <c r="K36" s="453"/>
      <c r="L36" s="579"/>
      <c r="M36" s="580"/>
      <c r="N36" s="580"/>
      <c r="O36" s="580"/>
      <c r="P36" s="580"/>
      <c r="Q36" s="580"/>
      <c r="R36" s="580"/>
      <c r="S36" s="581"/>
    </row>
    <row r="37" spans="1:28" s="397" customFormat="1" ht="14.25" customHeight="1" x14ac:dyDescent="0.3">
      <c r="A37" s="391"/>
      <c r="B37" s="585"/>
      <c r="C37" s="442">
        <v>3</v>
      </c>
      <c r="D37" s="451" t="s">
        <v>381</v>
      </c>
      <c r="E37" s="455" t="s">
        <v>382</v>
      </c>
      <c r="F37" s="455" t="s">
        <v>382</v>
      </c>
      <c r="G37" s="455" t="s">
        <v>382</v>
      </c>
      <c r="H37" s="455" t="s">
        <v>382</v>
      </c>
      <c r="I37" s="455" t="s">
        <v>382</v>
      </c>
      <c r="J37" s="452" t="s">
        <v>382</v>
      </c>
      <c r="K37" s="455"/>
      <c r="L37" s="579"/>
      <c r="M37" s="580"/>
      <c r="N37" s="580"/>
      <c r="O37" s="580"/>
      <c r="P37" s="580"/>
      <c r="Q37" s="580"/>
      <c r="R37" s="580"/>
      <c r="S37" s="581"/>
    </row>
    <row r="38" spans="1:28" s="397" customFormat="1" ht="14.25" customHeight="1" x14ac:dyDescent="0.3">
      <c r="A38" s="391"/>
      <c r="B38" s="586"/>
      <c r="C38" s="456">
        <v>4</v>
      </c>
      <c r="D38" s="457" t="s">
        <v>382</v>
      </c>
      <c r="E38" s="457" t="s">
        <v>382</v>
      </c>
      <c r="F38" s="457" t="s">
        <v>382</v>
      </c>
      <c r="G38" s="457" t="s">
        <v>382</v>
      </c>
      <c r="H38" s="457" t="s">
        <v>382</v>
      </c>
      <c r="I38" s="457" t="s">
        <v>382</v>
      </c>
      <c r="J38" s="458" t="s">
        <v>382</v>
      </c>
      <c r="K38" s="455"/>
      <c r="L38" s="582"/>
      <c r="M38" s="583"/>
      <c r="N38" s="583"/>
      <c r="O38" s="583"/>
      <c r="P38" s="583"/>
      <c r="Q38" s="583"/>
      <c r="R38" s="583"/>
      <c r="S38" s="584"/>
    </row>
    <row r="39" spans="1:28" s="397" customFormat="1" x14ac:dyDescent="0.3">
      <c r="A39" s="391"/>
      <c r="B39" s="459" t="s">
        <v>433</v>
      </c>
      <c r="C39" s="460"/>
      <c r="D39" s="460"/>
      <c r="E39" s="460"/>
      <c r="F39" s="460"/>
      <c r="G39" s="460"/>
      <c r="H39" s="461"/>
      <c r="I39" s="461"/>
      <c r="J39" s="461"/>
      <c r="K39" s="461"/>
      <c r="L39" s="393"/>
      <c r="M39" s="393"/>
      <c r="N39" s="393"/>
      <c r="O39" s="393"/>
      <c r="P39" s="393"/>
      <c r="Q39" s="393"/>
      <c r="R39" s="393"/>
      <c r="S39" s="393"/>
    </row>
    <row r="40" spans="1:28" s="397" customFormat="1" x14ac:dyDescent="0.3">
      <c r="A40" s="391"/>
      <c r="B40" s="436"/>
      <c r="H40" s="462"/>
    </row>
    <row r="41" spans="1:28" s="397" customFormat="1" x14ac:dyDescent="0.3">
      <c r="A41" s="391"/>
      <c r="B41" s="436"/>
      <c r="H41" s="462"/>
    </row>
    <row r="42" spans="1:28" s="397" customFormat="1" x14ac:dyDescent="0.3">
      <c r="A42" s="391"/>
      <c r="B42" s="436"/>
      <c r="H42" s="462"/>
    </row>
    <row r="43" spans="1:28" s="397" customFormat="1" x14ac:dyDescent="0.3">
      <c r="A43" s="391"/>
      <c r="B43" s="436"/>
      <c r="H43" s="462"/>
    </row>
    <row r="44" spans="1:28" s="397" customFormat="1" x14ac:dyDescent="0.3">
      <c r="A44" s="391"/>
      <c r="B44" s="436"/>
      <c r="H44" s="462"/>
    </row>
    <row r="45" spans="1:28" s="397" customFormat="1" x14ac:dyDescent="0.3">
      <c r="A45" s="391"/>
      <c r="B45" s="436"/>
      <c r="H45" s="462"/>
    </row>
    <row r="46" spans="1:28" s="397" customFormat="1" x14ac:dyDescent="0.3">
      <c r="A46" s="391"/>
      <c r="B46" s="436"/>
      <c r="H46" s="462"/>
    </row>
    <row r="47" spans="1:28" s="397" customFormat="1" x14ac:dyDescent="0.3">
      <c r="A47" s="391"/>
      <c r="B47" s="436"/>
      <c r="H47" s="462"/>
    </row>
    <row r="48" spans="1:28" s="397" customFormat="1" x14ac:dyDescent="0.3">
      <c r="A48" s="391"/>
      <c r="B48" s="436"/>
      <c r="H48" s="462"/>
    </row>
    <row r="49" spans="1:8" s="397" customFormat="1" x14ac:dyDescent="0.3">
      <c r="A49" s="391"/>
      <c r="B49" s="436"/>
      <c r="H49" s="462"/>
    </row>
    <row r="50" spans="1:8" s="397" customFormat="1" x14ac:dyDescent="0.3">
      <c r="A50" s="391"/>
      <c r="B50" s="436"/>
      <c r="H50" s="462"/>
    </row>
    <row r="51" spans="1:8" s="397" customFormat="1" x14ac:dyDescent="0.3">
      <c r="A51" s="391"/>
      <c r="B51" s="436"/>
      <c r="H51" s="462"/>
    </row>
    <row r="52" spans="1:8" s="397" customFormat="1" x14ac:dyDescent="0.3">
      <c r="A52" s="391"/>
      <c r="B52" s="436"/>
      <c r="H52" s="462"/>
    </row>
    <row r="53" spans="1:8" s="397" customFormat="1" x14ac:dyDescent="0.3">
      <c r="A53" s="391"/>
      <c r="B53" s="436"/>
      <c r="H53" s="462"/>
    </row>
    <row r="54" spans="1:8" s="397" customFormat="1" x14ac:dyDescent="0.3">
      <c r="A54" s="391"/>
      <c r="B54" s="436"/>
      <c r="H54" s="462"/>
    </row>
    <row r="55" spans="1:8" s="397" customFormat="1" x14ac:dyDescent="0.3">
      <c r="A55" s="391"/>
      <c r="B55" s="436"/>
      <c r="H55" s="462"/>
    </row>
    <row r="56" spans="1:8" s="397" customFormat="1" x14ac:dyDescent="0.3">
      <c r="A56" s="391"/>
      <c r="B56" s="436"/>
      <c r="H56" s="462"/>
    </row>
    <row r="57" spans="1:8" s="397" customFormat="1" x14ac:dyDescent="0.3">
      <c r="A57" s="391"/>
      <c r="B57" s="436"/>
      <c r="H57" s="462"/>
    </row>
    <row r="58" spans="1:8" s="397" customFormat="1" x14ac:dyDescent="0.3">
      <c r="A58" s="391"/>
      <c r="B58" s="436"/>
      <c r="H58" s="462"/>
    </row>
    <row r="59" spans="1:8" s="397" customFormat="1" x14ac:dyDescent="0.3">
      <c r="A59" s="391"/>
      <c r="B59" s="436"/>
      <c r="H59" s="462"/>
    </row>
    <row r="60" spans="1:8" s="397" customFormat="1" x14ac:dyDescent="0.3">
      <c r="A60" s="391"/>
      <c r="B60" s="436"/>
      <c r="H60" s="462"/>
    </row>
    <row r="61" spans="1:8" s="397" customFormat="1" x14ac:dyDescent="0.3">
      <c r="A61" s="391"/>
      <c r="B61" s="436"/>
      <c r="H61" s="462"/>
    </row>
    <row r="62" spans="1:8" s="397" customFormat="1" x14ac:dyDescent="0.3">
      <c r="A62" s="391"/>
      <c r="B62" s="436"/>
      <c r="H62" s="462"/>
    </row>
    <row r="63" spans="1:8" s="397" customFormat="1" x14ac:dyDescent="0.3">
      <c r="A63" s="391"/>
      <c r="B63" s="436"/>
      <c r="H63" s="462"/>
    </row>
    <row r="64" spans="1:8" s="397" customFormat="1" x14ac:dyDescent="0.3">
      <c r="A64" s="391"/>
      <c r="B64" s="436"/>
      <c r="H64" s="462"/>
    </row>
    <row r="65" spans="1:8" s="397" customFormat="1" x14ac:dyDescent="0.3">
      <c r="A65" s="391"/>
      <c r="B65" s="436"/>
      <c r="H65" s="462"/>
    </row>
    <row r="66" spans="1:8" s="397" customFormat="1" x14ac:dyDescent="0.3">
      <c r="A66" s="391"/>
      <c r="B66" s="436"/>
      <c r="H66" s="462"/>
    </row>
    <row r="67" spans="1:8" s="397" customFormat="1" x14ac:dyDescent="0.3">
      <c r="A67" s="391"/>
      <c r="B67" s="436"/>
      <c r="H67" s="462"/>
    </row>
    <row r="68" spans="1:8" s="397" customFormat="1" x14ac:dyDescent="0.3">
      <c r="A68" s="391"/>
      <c r="B68" s="436"/>
      <c r="H68" s="462"/>
    </row>
    <row r="69" spans="1:8" s="397" customFormat="1" x14ac:dyDescent="0.3">
      <c r="A69" s="391"/>
      <c r="B69" s="436"/>
      <c r="H69" s="462"/>
    </row>
    <row r="70" spans="1:8" s="397" customFormat="1" x14ac:dyDescent="0.3">
      <c r="A70" s="391"/>
      <c r="B70" s="436"/>
      <c r="H70" s="462"/>
    </row>
    <row r="71" spans="1:8" s="397" customFormat="1" x14ac:dyDescent="0.3">
      <c r="A71" s="391"/>
      <c r="B71" s="436"/>
      <c r="H71" s="462"/>
    </row>
    <row r="72" spans="1:8" s="397" customFormat="1" x14ac:dyDescent="0.3">
      <c r="A72" s="391"/>
      <c r="B72" s="436"/>
      <c r="H72" s="462"/>
    </row>
    <row r="73" spans="1:8" s="397" customFormat="1" x14ac:dyDescent="0.3">
      <c r="A73" s="391"/>
      <c r="B73" s="436"/>
      <c r="H73" s="462"/>
    </row>
    <row r="74" spans="1:8" s="397" customFormat="1" x14ac:dyDescent="0.3">
      <c r="A74" s="391"/>
      <c r="B74" s="436"/>
      <c r="H74" s="462"/>
    </row>
    <row r="75" spans="1:8" s="397" customFormat="1" x14ac:dyDescent="0.3">
      <c r="A75" s="391"/>
      <c r="B75" s="436"/>
      <c r="H75" s="462"/>
    </row>
    <row r="76" spans="1:8" s="397" customFormat="1" x14ac:dyDescent="0.3">
      <c r="A76" s="391"/>
      <c r="B76" s="436"/>
      <c r="H76" s="462"/>
    </row>
    <row r="77" spans="1:8" s="397" customFormat="1" x14ac:dyDescent="0.3">
      <c r="A77" s="391"/>
      <c r="B77" s="436"/>
      <c r="H77" s="462"/>
    </row>
    <row r="78" spans="1:8" s="397" customFormat="1" x14ac:dyDescent="0.3">
      <c r="A78" s="391"/>
      <c r="B78" s="436"/>
      <c r="H78" s="462"/>
    </row>
    <row r="79" spans="1:8" s="397" customFormat="1" x14ac:dyDescent="0.3">
      <c r="A79" s="391"/>
      <c r="B79" s="436"/>
      <c r="H79" s="462"/>
    </row>
    <row r="80" spans="1:8" s="397" customFormat="1" x14ac:dyDescent="0.3">
      <c r="A80" s="391"/>
      <c r="B80" s="436"/>
      <c r="H80" s="462"/>
    </row>
    <row r="81" spans="1:8" s="397" customFormat="1" x14ac:dyDescent="0.3">
      <c r="A81" s="391"/>
      <c r="B81" s="436"/>
      <c r="H81" s="462"/>
    </row>
    <row r="82" spans="1:8" s="397" customFormat="1" x14ac:dyDescent="0.3">
      <c r="A82" s="391"/>
      <c r="B82" s="436"/>
      <c r="H82" s="462"/>
    </row>
    <row r="83" spans="1:8" s="397" customFormat="1" x14ac:dyDescent="0.3">
      <c r="A83" s="391"/>
      <c r="B83" s="436"/>
      <c r="H83" s="462"/>
    </row>
    <row r="84" spans="1:8" s="397" customFormat="1" x14ac:dyDescent="0.3">
      <c r="A84" s="391"/>
      <c r="B84" s="436"/>
      <c r="H84" s="462"/>
    </row>
    <row r="85" spans="1:8" s="397" customFormat="1" x14ac:dyDescent="0.3">
      <c r="A85" s="391"/>
      <c r="B85" s="436"/>
      <c r="H85" s="462"/>
    </row>
    <row r="86" spans="1:8" s="397" customFormat="1" x14ac:dyDescent="0.3">
      <c r="A86" s="391"/>
      <c r="B86" s="436"/>
      <c r="H86" s="462"/>
    </row>
    <row r="87" spans="1:8" s="397" customFormat="1" x14ac:dyDescent="0.3">
      <c r="A87" s="391"/>
      <c r="B87" s="436"/>
      <c r="H87" s="462"/>
    </row>
    <row r="88" spans="1:8" s="397" customFormat="1" x14ac:dyDescent="0.3">
      <c r="A88" s="391"/>
      <c r="B88" s="436"/>
      <c r="H88" s="462"/>
    </row>
    <row r="89" spans="1:8" s="397" customFormat="1" x14ac:dyDescent="0.3">
      <c r="A89" s="391"/>
      <c r="B89" s="436"/>
      <c r="H89" s="462"/>
    </row>
    <row r="90" spans="1:8" s="397" customFormat="1" x14ac:dyDescent="0.3">
      <c r="A90" s="391"/>
      <c r="B90" s="436"/>
      <c r="H90" s="462"/>
    </row>
    <row r="91" spans="1:8" s="397" customFormat="1" x14ac:dyDescent="0.3">
      <c r="A91" s="391"/>
      <c r="B91" s="436"/>
      <c r="H91" s="462"/>
    </row>
    <row r="92" spans="1:8" s="397" customFormat="1" x14ac:dyDescent="0.3">
      <c r="A92" s="391"/>
      <c r="B92" s="436"/>
      <c r="H92" s="462"/>
    </row>
    <row r="93" spans="1:8" s="397" customFormat="1" x14ac:dyDescent="0.3">
      <c r="A93" s="391"/>
      <c r="B93" s="436"/>
      <c r="H93" s="462"/>
    </row>
    <row r="94" spans="1:8" s="397" customFormat="1" x14ac:dyDescent="0.3">
      <c r="A94" s="391"/>
      <c r="B94" s="436"/>
      <c r="H94" s="462"/>
    </row>
    <row r="95" spans="1:8" s="397" customFormat="1" x14ac:dyDescent="0.3">
      <c r="A95" s="391"/>
      <c r="B95" s="436"/>
      <c r="H95" s="462"/>
    </row>
    <row r="96" spans="1:8" s="397" customFormat="1" x14ac:dyDescent="0.3">
      <c r="A96" s="391"/>
      <c r="B96" s="436"/>
      <c r="H96" s="462"/>
    </row>
    <row r="97" spans="1:8" s="397" customFormat="1" x14ac:dyDescent="0.3">
      <c r="A97" s="391"/>
      <c r="B97" s="436"/>
      <c r="H97" s="462"/>
    </row>
    <row r="98" spans="1:8" s="397" customFormat="1" x14ac:dyDescent="0.3">
      <c r="A98" s="391"/>
      <c r="B98" s="436"/>
      <c r="H98" s="462"/>
    </row>
    <row r="99" spans="1:8" s="397" customFormat="1" x14ac:dyDescent="0.3">
      <c r="A99" s="391"/>
      <c r="B99" s="436"/>
      <c r="H99" s="462"/>
    </row>
    <row r="100" spans="1:8" s="397" customFormat="1" x14ac:dyDescent="0.3">
      <c r="A100" s="391"/>
      <c r="B100" s="436"/>
      <c r="H100" s="462"/>
    </row>
    <row r="101" spans="1:8" s="397" customFormat="1" x14ac:dyDescent="0.3">
      <c r="A101" s="391"/>
      <c r="B101" s="436"/>
      <c r="H101" s="462"/>
    </row>
    <row r="102" spans="1:8" s="397" customFormat="1" x14ac:dyDescent="0.3">
      <c r="A102" s="391"/>
      <c r="B102" s="436"/>
      <c r="H102" s="462"/>
    </row>
    <row r="103" spans="1:8" s="397" customFormat="1" x14ac:dyDescent="0.3">
      <c r="A103" s="391"/>
      <c r="B103" s="436"/>
      <c r="H103" s="462"/>
    </row>
    <row r="104" spans="1:8" s="397" customFormat="1" x14ac:dyDescent="0.3">
      <c r="A104" s="391"/>
      <c r="B104" s="436"/>
      <c r="H104" s="462"/>
    </row>
    <row r="105" spans="1:8" s="397" customFormat="1" x14ac:dyDescent="0.3">
      <c r="A105" s="391"/>
      <c r="B105" s="436"/>
      <c r="H105" s="462"/>
    </row>
    <row r="106" spans="1:8" s="397" customFormat="1" x14ac:dyDescent="0.3">
      <c r="A106" s="391"/>
      <c r="B106" s="436"/>
      <c r="H106" s="462"/>
    </row>
    <row r="107" spans="1:8" s="397" customFormat="1" x14ac:dyDescent="0.3">
      <c r="A107" s="391"/>
      <c r="B107" s="436"/>
      <c r="H107" s="462"/>
    </row>
    <row r="108" spans="1:8" s="397" customFormat="1" x14ac:dyDescent="0.3">
      <c r="A108" s="391"/>
      <c r="B108" s="436"/>
      <c r="H108" s="462"/>
    </row>
    <row r="109" spans="1:8" s="397" customFormat="1" x14ac:dyDescent="0.3">
      <c r="A109" s="391"/>
      <c r="B109" s="436"/>
      <c r="H109" s="462"/>
    </row>
    <row r="110" spans="1:8" s="397" customFormat="1" x14ac:dyDescent="0.3">
      <c r="A110" s="391"/>
      <c r="B110" s="436"/>
      <c r="H110" s="462"/>
    </row>
    <row r="111" spans="1:8" s="397" customFormat="1" x14ac:dyDescent="0.3">
      <c r="A111" s="391"/>
      <c r="B111" s="436"/>
      <c r="H111" s="462"/>
    </row>
    <row r="112" spans="1:8" s="397" customFormat="1" x14ac:dyDescent="0.3">
      <c r="A112" s="391"/>
      <c r="B112" s="436"/>
      <c r="H112" s="462"/>
    </row>
    <row r="113" spans="1:8" s="397" customFormat="1" x14ac:dyDescent="0.3">
      <c r="A113" s="391"/>
      <c r="B113" s="436"/>
      <c r="H113" s="462"/>
    </row>
    <row r="114" spans="1:8" s="397" customFormat="1" x14ac:dyDescent="0.3">
      <c r="A114" s="391"/>
      <c r="B114" s="436"/>
      <c r="H114" s="462"/>
    </row>
    <row r="115" spans="1:8" s="397" customFormat="1" x14ac:dyDescent="0.3">
      <c r="A115" s="391"/>
      <c r="B115" s="436"/>
      <c r="H115" s="462"/>
    </row>
    <row r="116" spans="1:8" s="397" customFormat="1" x14ac:dyDescent="0.3">
      <c r="A116" s="391"/>
      <c r="B116" s="436"/>
      <c r="H116" s="462"/>
    </row>
    <row r="117" spans="1:8" s="397" customFormat="1" x14ac:dyDescent="0.3">
      <c r="A117" s="391"/>
      <c r="B117" s="436"/>
      <c r="H117" s="462"/>
    </row>
    <row r="118" spans="1:8" s="397" customFormat="1" x14ac:dyDescent="0.3">
      <c r="A118" s="391"/>
      <c r="B118" s="436"/>
      <c r="H118" s="462"/>
    </row>
    <row r="119" spans="1:8" s="397" customFormat="1" x14ac:dyDescent="0.3">
      <c r="A119" s="391"/>
      <c r="B119" s="436"/>
      <c r="H119" s="462"/>
    </row>
    <row r="120" spans="1:8" s="397" customFormat="1" x14ac:dyDescent="0.3">
      <c r="A120" s="391"/>
      <c r="B120" s="436"/>
      <c r="H120" s="462"/>
    </row>
    <row r="121" spans="1:8" s="397" customFormat="1" x14ac:dyDescent="0.3">
      <c r="A121" s="391"/>
      <c r="B121" s="436"/>
      <c r="H121" s="462"/>
    </row>
    <row r="122" spans="1:8" s="397" customFormat="1" x14ac:dyDescent="0.3">
      <c r="A122" s="391"/>
      <c r="B122" s="436"/>
      <c r="H122" s="462"/>
    </row>
    <row r="123" spans="1:8" s="397" customFormat="1" x14ac:dyDescent="0.3">
      <c r="A123" s="391"/>
      <c r="B123" s="436"/>
      <c r="H123" s="462"/>
    </row>
    <row r="124" spans="1:8" s="397" customFormat="1" x14ac:dyDescent="0.3">
      <c r="A124" s="391"/>
      <c r="B124" s="436"/>
      <c r="H124" s="462"/>
    </row>
    <row r="125" spans="1:8" s="397" customFormat="1" x14ac:dyDescent="0.3">
      <c r="A125" s="391"/>
      <c r="B125" s="436"/>
      <c r="H125" s="462"/>
    </row>
    <row r="126" spans="1:8" s="397" customFormat="1" x14ac:dyDescent="0.3">
      <c r="A126" s="391"/>
      <c r="B126" s="436"/>
      <c r="H126" s="462"/>
    </row>
    <row r="127" spans="1:8" s="397" customFormat="1" x14ac:dyDescent="0.3">
      <c r="A127" s="391"/>
      <c r="B127" s="436"/>
      <c r="H127" s="462"/>
    </row>
    <row r="128" spans="1:8" s="397" customFormat="1" x14ac:dyDescent="0.3">
      <c r="A128" s="391"/>
      <c r="B128" s="436"/>
      <c r="H128" s="462"/>
    </row>
    <row r="129" spans="1:8" s="397" customFormat="1" x14ac:dyDescent="0.3">
      <c r="A129" s="391"/>
      <c r="B129" s="436"/>
      <c r="H129" s="462"/>
    </row>
    <row r="130" spans="1:8" s="397" customFormat="1" x14ac:dyDescent="0.3">
      <c r="A130" s="391"/>
      <c r="B130" s="436"/>
      <c r="H130" s="462"/>
    </row>
    <row r="131" spans="1:8" s="397" customFormat="1" x14ac:dyDescent="0.3">
      <c r="A131" s="391"/>
      <c r="B131" s="436"/>
      <c r="H131" s="462"/>
    </row>
    <row r="132" spans="1:8" s="397" customFormat="1" x14ac:dyDescent="0.3">
      <c r="A132" s="391"/>
      <c r="B132" s="436"/>
      <c r="H132" s="462"/>
    </row>
    <row r="133" spans="1:8" s="397" customFormat="1" x14ac:dyDescent="0.3">
      <c r="A133" s="391"/>
      <c r="B133" s="436"/>
      <c r="H133" s="462"/>
    </row>
    <row r="134" spans="1:8" s="397" customFormat="1" x14ac:dyDescent="0.3">
      <c r="A134" s="391"/>
      <c r="B134" s="436"/>
      <c r="H134" s="462"/>
    </row>
    <row r="135" spans="1:8" s="397" customFormat="1" x14ac:dyDescent="0.3">
      <c r="A135" s="391"/>
      <c r="B135" s="436"/>
      <c r="H135" s="462"/>
    </row>
    <row r="136" spans="1:8" s="397" customFormat="1" x14ac:dyDescent="0.3">
      <c r="A136" s="391"/>
      <c r="B136" s="436"/>
      <c r="H136" s="462"/>
    </row>
    <row r="137" spans="1:8" s="397" customFormat="1" x14ac:dyDescent="0.3">
      <c r="A137" s="391"/>
      <c r="B137" s="436"/>
      <c r="H137" s="462"/>
    </row>
    <row r="138" spans="1:8" s="397" customFormat="1" x14ac:dyDescent="0.3">
      <c r="A138" s="391"/>
      <c r="B138" s="436"/>
      <c r="H138" s="462"/>
    </row>
    <row r="139" spans="1:8" s="397" customFormat="1" x14ac:dyDescent="0.3">
      <c r="A139" s="391"/>
      <c r="B139" s="436"/>
      <c r="H139" s="462"/>
    </row>
    <row r="140" spans="1:8" s="397" customFormat="1" x14ac:dyDescent="0.3">
      <c r="A140" s="391"/>
      <c r="B140" s="436"/>
      <c r="H140" s="462"/>
    </row>
    <row r="141" spans="1:8" s="397" customFormat="1" x14ac:dyDescent="0.3">
      <c r="A141" s="391"/>
      <c r="B141" s="436"/>
      <c r="H141" s="462"/>
    </row>
    <row r="142" spans="1:8" s="397" customFormat="1" x14ac:dyDescent="0.3">
      <c r="A142" s="391"/>
      <c r="B142" s="436"/>
      <c r="H142" s="462"/>
    </row>
    <row r="143" spans="1:8" s="397" customFormat="1" x14ac:dyDescent="0.3">
      <c r="A143" s="391"/>
      <c r="B143" s="436"/>
      <c r="H143" s="462"/>
    </row>
    <row r="144" spans="1:8" s="397" customFormat="1" x14ac:dyDescent="0.3">
      <c r="A144" s="391"/>
      <c r="B144" s="436"/>
      <c r="H144" s="462"/>
    </row>
    <row r="145" spans="1:8" s="397" customFormat="1" x14ac:dyDescent="0.3">
      <c r="A145" s="391"/>
      <c r="B145" s="436"/>
      <c r="H145" s="462"/>
    </row>
    <row r="146" spans="1:8" s="397" customFormat="1" x14ac:dyDescent="0.3">
      <c r="A146" s="391"/>
      <c r="B146" s="436"/>
      <c r="H146" s="462"/>
    </row>
    <row r="147" spans="1:8" s="397" customFormat="1" x14ac:dyDescent="0.3">
      <c r="A147" s="391"/>
      <c r="B147" s="436"/>
      <c r="H147" s="462"/>
    </row>
    <row r="148" spans="1:8" s="397" customFormat="1" x14ac:dyDescent="0.3">
      <c r="A148" s="391"/>
      <c r="B148" s="436"/>
      <c r="H148" s="462"/>
    </row>
    <row r="149" spans="1:8" s="397" customFormat="1" x14ac:dyDescent="0.3">
      <c r="A149" s="391"/>
      <c r="B149" s="436"/>
      <c r="H149" s="462"/>
    </row>
    <row r="150" spans="1:8" s="397" customFormat="1" x14ac:dyDescent="0.3">
      <c r="A150" s="391"/>
      <c r="B150" s="436"/>
      <c r="H150" s="462"/>
    </row>
    <row r="151" spans="1:8" s="397" customFormat="1" x14ac:dyDescent="0.3">
      <c r="A151" s="391"/>
      <c r="B151" s="436"/>
      <c r="H151" s="462"/>
    </row>
    <row r="152" spans="1:8" s="397" customFormat="1" x14ac:dyDescent="0.3">
      <c r="A152" s="391"/>
      <c r="B152" s="436"/>
      <c r="H152" s="462"/>
    </row>
    <row r="153" spans="1:8" s="397" customFormat="1" x14ac:dyDescent="0.3">
      <c r="A153" s="391"/>
      <c r="B153" s="436"/>
      <c r="H153" s="462"/>
    </row>
    <row r="154" spans="1:8" s="397" customFormat="1" x14ac:dyDescent="0.3">
      <c r="A154" s="391"/>
      <c r="B154" s="436"/>
      <c r="H154" s="462"/>
    </row>
    <row r="155" spans="1:8" s="397" customFormat="1" x14ac:dyDescent="0.3">
      <c r="A155" s="391"/>
      <c r="B155" s="436"/>
      <c r="H155" s="462"/>
    </row>
    <row r="156" spans="1:8" s="397" customFormat="1" x14ac:dyDescent="0.3">
      <c r="A156" s="391"/>
      <c r="B156" s="436"/>
      <c r="H156" s="462"/>
    </row>
    <row r="157" spans="1:8" s="397" customFormat="1" x14ac:dyDescent="0.3">
      <c r="A157" s="391"/>
      <c r="B157" s="436"/>
      <c r="H157" s="462"/>
    </row>
    <row r="158" spans="1:8" s="397" customFormat="1" x14ac:dyDescent="0.3">
      <c r="A158" s="391"/>
      <c r="B158" s="436"/>
      <c r="H158" s="462"/>
    </row>
    <row r="159" spans="1:8" s="397" customFormat="1" x14ac:dyDescent="0.3">
      <c r="A159" s="391"/>
      <c r="B159" s="436"/>
      <c r="H159" s="462"/>
    </row>
    <row r="160" spans="1:8" s="397" customFormat="1" x14ac:dyDescent="0.3">
      <c r="A160" s="391"/>
      <c r="B160" s="436"/>
      <c r="H160" s="462"/>
    </row>
    <row r="161" spans="1:8" s="397" customFormat="1" x14ac:dyDescent="0.3">
      <c r="A161" s="391"/>
      <c r="B161" s="436"/>
      <c r="H161" s="462"/>
    </row>
    <row r="162" spans="1:8" s="397" customFormat="1" x14ac:dyDescent="0.3">
      <c r="A162" s="391"/>
      <c r="B162" s="436"/>
      <c r="H162" s="462"/>
    </row>
    <row r="163" spans="1:8" s="397" customFormat="1" x14ac:dyDescent="0.3">
      <c r="A163" s="391"/>
      <c r="B163" s="436"/>
      <c r="H163" s="462"/>
    </row>
    <row r="164" spans="1:8" s="397" customFormat="1" x14ac:dyDescent="0.3">
      <c r="A164" s="391"/>
      <c r="B164" s="436"/>
      <c r="H164" s="462"/>
    </row>
    <row r="165" spans="1:8" s="397" customFormat="1" x14ac:dyDescent="0.3">
      <c r="A165" s="391"/>
      <c r="B165" s="436"/>
      <c r="H165" s="462"/>
    </row>
    <row r="166" spans="1:8" s="397" customFormat="1" x14ac:dyDescent="0.3">
      <c r="A166" s="391"/>
      <c r="B166" s="436"/>
      <c r="H166" s="462"/>
    </row>
    <row r="167" spans="1:8" s="397" customFormat="1" x14ac:dyDescent="0.3">
      <c r="A167" s="391"/>
      <c r="B167" s="436"/>
      <c r="H167" s="462"/>
    </row>
    <row r="168" spans="1:8" s="397" customFormat="1" x14ac:dyDescent="0.3">
      <c r="A168" s="391"/>
      <c r="B168" s="436"/>
      <c r="H168" s="462"/>
    </row>
    <row r="169" spans="1:8" s="397" customFormat="1" x14ac:dyDescent="0.3">
      <c r="A169" s="391"/>
      <c r="B169" s="436"/>
      <c r="H169" s="462"/>
    </row>
    <row r="170" spans="1:8" s="397" customFormat="1" x14ac:dyDescent="0.3">
      <c r="A170" s="391"/>
      <c r="B170" s="436"/>
      <c r="H170" s="462"/>
    </row>
    <row r="171" spans="1:8" s="397" customFormat="1" x14ac:dyDescent="0.3">
      <c r="A171" s="391"/>
      <c r="B171" s="436"/>
      <c r="H171" s="462"/>
    </row>
    <row r="172" spans="1:8" s="397" customFormat="1" x14ac:dyDescent="0.3">
      <c r="A172" s="391"/>
      <c r="B172" s="436"/>
      <c r="H172" s="462"/>
    </row>
    <row r="173" spans="1:8" s="397" customFormat="1" x14ac:dyDescent="0.3">
      <c r="A173" s="391"/>
      <c r="B173" s="436"/>
      <c r="H173" s="462"/>
    </row>
    <row r="174" spans="1:8" s="397" customFormat="1" x14ac:dyDescent="0.3">
      <c r="A174" s="391"/>
      <c r="B174" s="436"/>
      <c r="H174" s="462"/>
    </row>
    <row r="175" spans="1:8" s="397" customFormat="1" x14ac:dyDescent="0.3">
      <c r="A175" s="391"/>
      <c r="B175" s="436"/>
      <c r="H175" s="462"/>
    </row>
    <row r="176" spans="1:8" s="397" customFormat="1" x14ac:dyDescent="0.3">
      <c r="A176" s="391"/>
      <c r="B176" s="436"/>
      <c r="H176" s="462"/>
    </row>
    <row r="177" spans="1:8" s="397" customFormat="1" x14ac:dyDescent="0.3">
      <c r="A177" s="391"/>
      <c r="B177" s="436"/>
      <c r="H177" s="462"/>
    </row>
    <row r="178" spans="1:8" s="397" customFormat="1" x14ac:dyDescent="0.3">
      <c r="A178" s="391"/>
      <c r="B178" s="436"/>
      <c r="H178" s="462"/>
    </row>
    <row r="179" spans="1:8" s="397" customFormat="1" x14ac:dyDescent="0.3">
      <c r="A179" s="391"/>
      <c r="B179" s="436"/>
      <c r="H179" s="462"/>
    </row>
    <row r="180" spans="1:8" s="397" customFormat="1" x14ac:dyDescent="0.3">
      <c r="A180" s="391"/>
      <c r="B180" s="436"/>
      <c r="H180" s="462"/>
    </row>
    <row r="181" spans="1:8" s="397" customFormat="1" x14ac:dyDescent="0.3">
      <c r="A181" s="391"/>
      <c r="B181" s="436"/>
      <c r="H181" s="462"/>
    </row>
    <row r="182" spans="1:8" s="397" customFormat="1" x14ac:dyDescent="0.3">
      <c r="A182" s="391"/>
      <c r="B182" s="436"/>
      <c r="H182" s="462"/>
    </row>
    <row r="183" spans="1:8" s="397" customFormat="1" x14ac:dyDescent="0.3">
      <c r="A183" s="391"/>
      <c r="B183" s="436"/>
      <c r="H183" s="462"/>
    </row>
    <row r="184" spans="1:8" s="397" customFormat="1" x14ac:dyDescent="0.3">
      <c r="A184" s="391"/>
      <c r="B184" s="436"/>
      <c r="H184" s="462"/>
    </row>
    <row r="185" spans="1:8" s="397" customFormat="1" x14ac:dyDescent="0.3">
      <c r="A185" s="391"/>
      <c r="B185" s="436"/>
      <c r="H185" s="462"/>
    </row>
    <row r="186" spans="1:8" s="397" customFormat="1" x14ac:dyDescent="0.3">
      <c r="A186" s="391"/>
      <c r="B186" s="436"/>
      <c r="H186" s="462"/>
    </row>
    <row r="187" spans="1:8" s="397" customFormat="1" x14ac:dyDescent="0.3">
      <c r="A187" s="391"/>
      <c r="B187" s="436"/>
      <c r="H187" s="462"/>
    </row>
    <row r="188" spans="1:8" s="397" customFormat="1" x14ac:dyDescent="0.3">
      <c r="A188" s="391"/>
      <c r="B188" s="436"/>
      <c r="H188" s="462"/>
    </row>
    <row r="189" spans="1:8" s="397" customFormat="1" x14ac:dyDescent="0.3">
      <c r="A189" s="391"/>
      <c r="B189" s="436"/>
      <c r="H189" s="462"/>
    </row>
    <row r="190" spans="1:8" s="397" customFormat="1" x14ac:dyDescent="0.3">
      <c r="A190" s="391"/>
      <c r="B190" s="436"/>
      <c r="H190" s="462"/>
    </row>
    <row r="191" spans="1:8" s="397" customFormat="1" x14ac:dyDescent="0.3">
      <c r="A191" s="391"/>
      <c r="B191" s="436"/>
      <c r="H191" s="462"/>
    </row>
    <row r="192" spans="1:8" s="397" customFormat="1" x14ac:dyDescent="0.3">
      <c r="A192" s="391"/>
      <c r="B192" s="436"/>
      <c r="H192" s="462"/>
    </row>
    <row r="193" spans="1:8" s="397" customFormat="1" x14ac:dyDescent="0.3">
      <c r="A193" s="391"/>
      <c r="B193" s="436"/>
      <c r="H193" s="462"/>
    </row>
    <row r="194" spans="1:8" s="397" customFormat="1" x14ac:dyDescent="0.3">
      <c r="A194" s="391"/>
      <c r="B194" s="436"/>
      <c r="H194" s="462"/>
    </row>
    <row r="195" spans="1:8" s="397" customFormat="1" x14ac:dyDescent="0.3">
      <c r="A195" s="391"/>
      <c r="B195" s="436"/>
      <c r="H195" s="462"/>
    </row>
    <row r="196" spans="1:8" s="397" customFormat="1" x14ac:dyDescent="0.3">
      <c r="A196" s="391"/>
      <c r="B196" s="436"/>
      <c r="H196" s="462"/>
    </row>
    <row r="197" spans="1:8" s="397" customFormat="1" x14ac:dyDescent="0.3">
      <c r="A197" s="391"/>
      <c r="B197" s="436"/>
      <c r="H197" s="462"/>
    </row>
    <row r="198" spans="1:8" s="397" customFormat="1" x14ac:dyDescent="0.3">
      <c r="A198" s="391"/>
      <c r="B198" s="436"/>
      <c r="H198" s="462"/>
    </row>
    <row r="199" spans="1:8" s="397" customFormat="1" x14ac:dyDescent="0.3">
      <c r="A199" s="391"/>
      <c r="B199" s="436"/>
      <c r="H199" s="462"/>
    </row>
    <row r="200" spans="1:8" s="397" customFormat="1" x14ac:dyDescent="0.3">
      <c r="A200" s="391"/>
      <c r="B200" s="436"/>
      <c r="H200" s="462"/>
    </row>
    <row r="201" spans="1:8" s="397" customFormat="1" x14ac:dyDescent="0.3">
      <c r="A201" s="391"/>
      <c r="B201" s="436"/>
      <c r="H201" s="462"/>
    </row>
    <row r="202" spans="1:8" s="397" customFormat="1" x14ac:dyDescent="0.3">
      <c r="A202" s="391"/>
      <c r="B202" s="436"/>
      <c r="H202" s="462"/>
    </row>
    <row r="203" spans="1:8" s="397" customFormat="1" x14ac:dyDescent="0.3">
      <c r="A203" s="391"/>
      <c r="B203" s="436"/>
      <c r="H203" s="462"/>
    </row>
    <row r="204" spans="1:8" s="397" customFormat="1" x14ac:dyDescent="0.3">
      <c r="A204" s="391"/>
      <c r="B204" s="436"/>
      <c r="H204" s="462"/>
    </row>
    <row r="205" spans="1:8" s="397" customFormat="1" x14ac:dyDescent="0.3">
      <c r="A205" s="391"/>
      <c r="B205" s="436"/>
      <c r="H205" s="462"/>
    </row>
    <row r="206" spans="1:8" s="397" customFormat="1" x14ac:dyDescent="0.3">
      <c r="A206" s="391"/>
      <c r="B206" s="436"/>
      <c r="H206" s="462"/>
    </row>
    <row r="207" spans="1:8" s="397" customFormat="1" x14ac:dyDescent="0.3">
      <c r="A207" s="391"/>
      <c r="B207" s="436"/>
      <c r="H207" s="462"/>
    </row>
    <row r="208" spans="1:8" s="397" customFormat="1" x14ac:dyDescent="0.3">
      <c r="A208" s="391"/>
      <c r="B208" s="436"/>
      <c r="H208" s="462"/>
    </row>
    <row r="209" spans="1:8" s="397" customFormat="1" x14ac:dyDescent="0.3">
      <c r="A209" s="391"/>
      <c r="B209" s="436"/>
      <c r="H209" s="462"/>
    </row>
    <row r="210" spans="1:8" s="397" customFormat="1" x14ac:dyDescent="0.3">
      <c r="A210" s="391"/>
      <c r="B210" s="436"/>
      <c r="H210" s="462"/>
    </row>
    <row r="211" spans="1:8" s="397" customFormat="1" x14ac:dyDescent="0.3">
      <c r="A211" s="391"/>
      <c r="B211" s="436"/>
      <c r="H211" s="462"/>
    </row>
    <row r="212" spans="1:8" s="397" customFormat="1" x14ac:dyDescent="0.3">
      <c r="A212" s="391"/>
      <c r="B212" s="436"/>
      <c r="H212" s="462"/>
    </row>
    <row r="213" spans="1:8" s="397" customFormat="1" x14ac:dyDescent="0.3">
      <c r="A213" s="391"/>
      <c r="B213" s="436"/>
      <c r="H213" s="462"/>
    </row>
    <row r="214" spans="1:8" s="397" customFormat="1" x14ac:dyDescent="0.3">
      <c r="A214" s="391"/>
      <c r="B214" s="436"/>
      <c r="H214" s="462"/>
    </row>
    <row r="215" spans="1:8" s="397" customFormat="1" x14ac:dyDescent="0.3">
      <c r="A215" s="391"/>
      <c r="B215" s="436"/>
      <c r="H215" s="462"/>
    </row>
    <row r="216" spans="1:8" s="397" customFormat="1" x14ac:dyDescent="0.3">
      <c r="A216" s="391"/>
      <c r="B216" s="436"/>
      <c r="H216" s="462"/>
    </row>
    <row r="217" spans="1:8" s="397" customFormat="1" x14ac:dyDescent="0.3">
      <c r="A217" s="391"/>
      <c r="B217" s="436"/>
      <c r="H217" s="462"/>
    </row>
    <row r="218" spans="1:8" s="397" customFormat="1" x14ac:dyDescent="0.3">
      <c r="A218" s="391"/>
      <c r="B218" s="436"/>
      <c r="H218" s="462"/>
    </row>
    <row r="219" spans="1:8" s="397" customFormat="1" x14ac:dyDescent="0.3">
      <c r="A219" s="391"/>
      <c r="B219" s="436"/>
      <c r="H219" s="462"/>
    </row>
    <row r="220" spans="1:8" s="397" customFormat="1" x14ac:dyDescent="0.3">
      <c r="A220" s="391"/>
      <c r="B220" s="436"/>
      <c r="H220" s="462"/>
    </row>
    <row r="221" spans="1:8" s="397" customFormat="1" x14ac:dyDescent="0.3">
      <c r="A221" s="391"/>
      <c r="B221" s="436"/>
      <c r="H221" s="462"/>
    </row>
    <row r="222" spans="1:8" s="397" customFormat="1" x14ac:dyDescent="0.3">
      <c r="A222" s="391"/>
      <c r="B222" s="436"/>
      <c r="H222" s="462"/>
    </row>
    <row r="223" spans="1:8" s="397" customFormat="1" x14ac:dyDescent="0.3">
      <c r="A223" s="391"/>
      <c r="B223" s="436"/>
      <c r="H223" s="462"/>
    </row>
    <row r="224" spans="1:8" s="397" customFormat="1" x14ac:dyDescent="0.3">
      <c r="A224" s="391"/>
      <c r="B224" s="436"/>
      <c r="H224" s="462"/>
    </row>
    <row r="225" spans="1:8" s="397" customFormat="1" x14ac:dyDescent="0.3">
      <c r="A225" s="391"/>
      <c r="B225" s="436"/>
      <c r="H225" s="462"/>
    </row>
    <row r="226" spans="1:8" s="397" customFormat="1" x14ac:dyDescent="0.3">
      <c r="A226" s="391"/>
      <c r="B226" s="436"/>
      <c r="H226" s="462"/>
    </row>
    <row r="227" spans="1:8" s="397" customFormat="1" x14ac:dyDescent="0.3">
      <c r="A227" s="391"/>
      <c r="B227" s="436"/>
      <c r="H227" s="462"/>
    </row>
    <row r="228" spans="1:8" s="397" customFormat="1" x14ac:dyDescent="0.3">
      <c r="A228" s="391"/>
      <c r="B228" s="436"/>
      <c r="H228" s="462"/>
    </row>
    <row r="229" spans="1:8" s="397" customFormat="1" x14ac:dyDescent="0.3">
      <c r="A229" s="391"/>
      <c r="B229" s="436"/>
      <c r="H229" s="462"/>
    </row>
    <row r="230" spans="1:8" s="397" customFormat="1" x14ac:dyDescent="0.3">
      <c r="A230" s="391"/>
      <c r="B230" s="436"/>
      <c r="H230" s="462"/>
    </row>
    <row r="231" spans="1:8" s="397" customFormat="1" x14ac:dyDescent="0.3">
      <c r="A231" s="391"/>
      <c r="B231" s="436"/>
      <c r="H231" s="462"/>
    </row>
    <row r="232" spans="1:8" s="397" customFormat="1" x14ac:dyDescent="0.3">
      <c r="A232" s="391"/>
      <c r="B232" s="436"/>
      <c r="H232" s="462"/>
    </row>
    <row r="233" spans="1:8" s="397" customFormat="1" x14ac:dyDescent="0.3">
      <c r="A233" s="391"/>
      <c r="B233" s="436"/>
      <c r="H233" s="462"/>
    </row>
    <row r="234" spans="1:8" s="397" customFormat="1" x14ac:dyDescent="0.3">
      <c r="A234" s="391"/>
      <c r="B234" s="436"/>
      <c r="H234" s="462"/>
    </row>
    <row r="235" spans="1:8" s="397" customFormat="1" x14ac:dyDescent="0.3">
      <c r="A235" s="391"/>
      <c r="B235" s="436"/>
      <c r="H235" s="462"/>
    </row>
    <row r="236" spans="1:8" s="397" customFormat="1" x14ac:dyDescent="0.3">
      <c r="A236" s="391"/>
      <c r="B236" s="436"/>
      <c r="H236" s="462"/>
    </row>
    <row r="237" spans="1:8" s="397" customFormat="1" x14ac:dyDescent="0.3">
      <c r="A237" s="391"/>
      <c r="B237" s="436"/>
      <c r="H237" s="462"/>
    </row>
    <row r="238" spans="1:8" s="397" customFormat="1" x14ac:dyDescent="0.3">
      <c r="A238" s="391"/>
      <c r="B238" s="436"/>
      <c r="H238" s="462"/>
    </row>
    <row r="239" spans="1:8" s="397" customFormat="1" x14ac:dyDescent="0.3">
      <c r="A239" s="391"/>
      <c r="B239" s="436"/>
      <c r="H239" s="462"/>
    </row>
    <row r="240" spans="1:8" s="397" customFormat="1" x14ac:dyDescent="0.3">
      <c r="A240" s="391"/>
      <c r="B240" s="436"/>
      <c r="H240" s="462"/>
    </row>
    <row r="241" spans="1:8" s="397" customFormat="1" x14ac:dyDescent="0.3">
      <c r="A241" s="391"/>
      <c r="B241" s="436"/>
      <c r="H241" s="462"/>
    </row>
    <row r="242" spans="1:8" s="397" customFormat="1" x14ac:dyDescent="0.3">
      <c r="A242" s="391"/>
      <c r="B242" s="436"/>
      <c r="H242" s="462"/>
    </row>
    <row r="243" spans="1:8" s="397" customFormat="1" x14ac:dyDescent="0.3">
      <c r="A243" s="391"/>
      <c r="B243" s="436"/>
      <c r="H243" s="462"/>
    </row>
    <row r="244" spans="1:8" s="397" customFormat="1" x14ac:dyDescent="0.3">
      <c r="A244" s="391"/>
      <c r="B244" s="436"/>
      <c r="H244" s="462"/>
    </row>
    <row r="245" spans="1:8" s="397" customFormat="1" x14ac:dyDescent="0.3">
      <c r="A245" s="391"/>
      <c r="B245" s="436"/>
      <c r="H245" s="462"/>
    </row>
    <row r="246" spans="1:8" s="397" customFormat="1" x14ac:dyDescent="0.3">
      <c r="A246" s="391"/>
      <c r="B246" s="436"/>
      <c r="H246" s="462"/>
    </row>
    <row r="247" spans="1:8" s="397" customFormat="1" x14ac:dyDescent="0.3">
      <c r="A247" s="391"/>
      <c r="B247" s="436"/>
      <c r="H247" s="462"/>
    </row>
    <row r="248" spans="1:8" s="397" customFormat="1" x14ac:dyDescent="0.3">
      <c r="A248" s="391"/>
      <c r="B248" s="436"/>
      <c r="H248" s="462"/>
    </row>
    <row r="249" spans="1:8" s="397" customFormat="1" x14ac:dyDescent="0.3">
      <c r="A249" s="391"/>
      <c r="B249" s="436"/>
      <c r="H249" s="462"/>
    </row>
    <row r="250" spans="1:8" s="397" customFormat="1" x14ac:dyDescent="0.3">
      <c r="A250" s="391"/>
      <c r="B250" s="436"/>
      <c r="H250" s="462"/>
    </row>
    <row r="251" spans="1:8" s="397" customFormat="1" x14ac:dyDescent="0.3">
      <c r="A251" s="391"/>
      <c r="B251" s="436"/>
      <c r="H251" s="462"/>
    </row>
    <row r="252" spans="1:8" s="397" customFormat="1" x14ac:dyDescent="0.3">
      <c r="A252" s="391"/>
      <c r="B252" s="436"/>
      <c r="H252" s="462"/>
    </row>
    <row r="253" spans="1:8" s="397" customFormat="1" x14ac:dyDescent="0.3">
      <c r="A253" s="391"/>
      <c r="B253" s="436"/>
      <c r="H253" s="462"/>
    </row>
    <row r="254" spans="1:8" s="397" customFormat="1" x14ac:dyDescent="0.3">
      <c r="A254" s="391"/>
      <c r="B254" s="436"/>
      <c r="H254" s="462"/>
    </row>
    <row r="255" spans="1:8" s="397" customFormat="1" x14ac:dyDescent="0.3">
      <c r="A255" s="391"/>
      <c r="B255" s="436"/>
      <c r="H255" s="462"/>
    </row>
    <row r="256" spans="1:8" s="397" customFormat="1" x14ac:dyDescent="0.3">
      <c r="A256" s="391"/>
      <c r="B256" s="436"/>
      <c r="H256" s="462"/>
    </row>
    <row r="257" spans="1:8" s="397" customFormat="1" x14ac:dyDescent="0.3">
      <c r="A257" s="391"/>
      <c r="B257" s="436"/>
      <c r="H257" s="462"/>
    </row>
    <row r="258" spans="1:8" s="397" customFormat="1" x14ac:dyDescent="0.3">
      <c r="A258" s="391"/>
      <c r="B258" s="436"/>
      <c r="H258" s="462"/>
    </row>
    <row r="259" spans="1:8" s="397" customFormat="1" x14ac:dyDescent="0.3">
      <c r="A259" s="391"/>
      <c r="B259" s="436"/>
      <c r="H259" s="462"/>
    </row>
    <row r="260" spans="1:8" s="397" customFormat="1" x14ac:dyDescent="0.3">
      <c r="A260" s="391"/>
      <c r="B260" s="436"/>
      <c r="H260" s="462"/>
    </row>
    <row r="261" spans="1:8" s="397" customFormat="1" x14ac:dyDescent="0.3">
      <c r="A261" s="391"/>
      <c r="B261" s="436"/>
      <c r="H261" s="462"/>
    </row>
    <row r="262" spans="1:8" s="397" customFormat="1" x14ac:dyDescent="0.3">
      <c r="A262" s="391"/>
      <c r="B262" s="436"/>
      <c r="H262" s="462"/>
    </row>
    <row r="263" spans="1:8" s="397" customFormat="1" x14ac:dyDescent="0.3">
      <c r="A263" s="391"/>
      <c r="B263" s="436"/>
      <c r="H263" s="462"/>
    </row>
    <row r="264" spans="1:8" s="397" customFormat="1" x14ac:dyDescent="0.3">
      <c r="A264" s="391"/>
      <c r="B264" s="436"/>
      <c r="H264" s="462"/>
    </row>
    <row r="265" spans="1:8" s="397" customFormat="1" x14ac:dyDescent="0.3">
      <c r="A265" s="391"/>
      <c r="B265" s="436"/>
      <c r="H265" s="462"/>
    </row>
    <row r="266" spans="1:8" s="397" customFormat="1" x14ac:dyDescent="0.3">
      <c r="A266" s="391"/>
      <c r="B266" s="436"/>
      <c r="H266" s="462"/>
    </row>
    <row r="267" spans="1:8" s="397" customFormat="1" x14ac:dyDescent="0.3">
      <c r="A267" s="391"/>
      <c r="B267" s="436"/>
      <c r="H267" s="462"/>
    </row>
    <row r="268" spans="1:8" s="397" customFormat="1" x14ac:dyDescent="0.3">
      <c r="A268" s="391"/>
      <c r="B268" s="436"/>
      <c r="H268" s="462"/>
    </row>
    <row r="269" spans="1:8" s="397" customFormat="1" x14ac:dyDescent="0.3">
      <c r="A269" s="391"/>
      <c r="B269" s="436"/>
      <c r="H269" s="462"/>
    </row>
    <row r="270" spans="1:8" s="397" customFormat="1" x14ac:dyDescent="0.3">
      <c r="A270" s="391"/>
      <c r="B270" s="436"/>
      <c r="H270" s="462"/>
    </row>
    <row r="271" spans="1:8" s="397" customFormat="1" x14ac:dyDescent="0.3">
      <c r="A271" s="391"/>
      <c r="B271" s="436"/>
      <c r="H271" s="462"/>
    </row>
    <row r="272" spans="1:8" s="397" customFormat="1" x14ac:dyDescent="0.3">
      <c r="A272" s="391"/>
      <c r="B272" s="436"/>
      <c r="H272" s="462"/>
    </row>
    <row r="273" spans="1:8" s="397" customFormat="1" x14ac:dyDescent="0.3">
      <c r="A273" s="391"/>
      <c r="B273" s="436"/>
      <c r="H273" s="462"/>
    </row>
    <row r="274" spans="1:8" s="397" customFormat="1" x14ac:dyDescent="0.3">
      <c r="A274" s="391"/>
      <c r="B274" s="436"/>
      <c r="H274" s="462"/>
    </row>
    <row r="275" spans="1:8" s="397" customFormat="1" x14ac:dyDescent="0.3">
      <c r="A275" s="391"/>
      <c r="B275" s="436"/>
      <c r="H275" s="462"/>
    </row>
    <row r="276" spans="1:8" s="397" customFormat="1" x14ac:dyDescent="0.3">
      <c r="A276" s="391"/>
      <c r="B276" s="436"/>
      <c r="H276" s="462"/>
    </row>
    <row r="277" spans="1:8" s="397" customFormat="1" x14ac:dyDescent="0.3">
      <c r="A277" s="391"/>
      <c r="B277" s="436"/>
      <c r="H277" s="462"/>
    </row>
    <row r="278" spans="1:8" s="397" customFormat="1" x14ac:dyDescent="0.3">
      <c r="A278" s="391"/>
      <c r="B278" s="436"/>
      <c r="H278" s="462"/>
    </row>
    <row r="279" spans="1:8" s="397" customFormat="1" x14ac:dyDescent="0.3">
      <c r="A279" s="391"/>
      <c r="B279" s="436"/>
      <c r="H279" s="462"/>
    </row>
    <row r="280" spans="1:8" s="397" customFormat="1" x14ac:dyDescent="0.3">
      <c r="A280" s="391"/>
      <c r="B280" s="436"/>
      <c r="H280" s="462"/>
    </row>
    <row r="281" spans="1:8" s="397" customFormat="1" x14ac:dyDescent="0.3">
      <c r="A281" s="391"/>
      <c r="B281" s="436"/>
      <c r="H281" s="462"/>
    </row>
    <row r="282" spans="1:8" s="397" customFormat="1" x14ac:dyDescent="0.3">
      <c r="A282" s="391"/>
      <c r="B282" s="436"/>
      <c r="H282" s="462"/>
    </row>
    <row r="283" spans="1:8" s="397" customFormat="1" x14ac:dyDescent="0.3">
      <c r="A283" s="391"/>
      <c r="B283" s="436"/>
      <c r="H283" s="462"/>
    </row>
    <row r="284" spans="1:8" s="397" customFormat="1" x14ac:dyDescent="0.3">
      <c r="A284" s="391"/>
      <c r="B284" s="436"/>
      <c r="H284" s="462"/>
    </row>
    <row r="285" spans="1:8" s="397" customFormat="1" x14ac:dyDescent="0.3">
      <c r="A285" s="391"/>
      <c r="B285" s="436"/>
      <c r="H285" s="462"/>
    </row>
    <row r="286" spans="1:8" s="397" customFormat="1" x14ac:dyDescent="0.3">
      <c r="A286" s="391"/>
      <c r="B286" s="436"/>
      <c r="H286" s="462"/>
    </row>
    <row r="287" spans="1:8" s="397" customFormat="1" x14ac:dyDescent="0.3">
      <c r="A287" s="391"/>
      <c r="B287" s="436"/>
      <c r="H287" s="462"/>
    </row>
    <row r="288" spans="1:8" s="397" customFormat="1" x14ac:dyDescent="0.3">
      <c r="A288" s="391"/>
      <c r="B288" s="436"/>
      <c r="H288" s="462"/>
    </row>
    <row r="289" spans="1:8" s="397" customFormat="1" x14ac:dyDescent="0.3">
      <c r="A289" s="391"/>
      <c r="B289" s="436"/>
      <c r="H289" s="462"/>
    </row>
    <row r="290" spans="1:8" s="397" customFormat="1" x14ac:dyDescent="0.3">
      <c r="A290" s="391"/>
      <c r="B290" s="436"/>
      <c r="H290" s="462"/>
    </row>
    <row r="291" spans="1:8" s="397" customFormat="1" x14ac:dyDescent="0.3">
      <c r="A291" s="391"/>
      <c r="B291" s="436"/>
      <c r="H291" s="462"/>
    </row>
    <row r="292" spans="1:8" s="397" customFormat="1" x14ac:dyDescent="0.3">
      <c r="A292" s="391"/>
      <c r="B292" s="436"/>
      <c r="H292" s="462"/>
    </row>
    <row r="293" spans="1:8" s="397" customFormat="1" x14ac:dyDescent="0.3">
      <c r="A293" s="391"/>
      <c r="B293" s="436"/>
      <c r="H293" s="462"/>
    </row>
    <row r="294" spans="1:8" s="397" customFormat="1" x14ac:dyDescent="0.3">
      <c r="A294" s="391"/>
      <c r="B294" s="436"/>
      <c r="H294" s="462"/>
    </row>
    <row r="295" spans="1:8" s="397" customFormat="1" x14ac:dyDescent="0.3">
      <c r="A295" s="391"/>
      <c r="B295" s="436"/>
      <c r="H295" s="462"/>
    </row>
    <row r="296" spans="1:8" s="397" customFormat="1" x14ac:dyDescent="0.3">
      <c r="A296" s="391"/>
      <c r="B296" s="436"/>
      <c r="H296" s="462"/>
    </row>
    <row r="297" spans="1:8" s="397" customFormat="1" x14ac:dyDescent="0.3">
      <c r="A297" s="391"/>
      <c r="B297" s="436"/>
      <c r="H297" s="462"/>
    </row>
    <row r="298" spans="1:8" s="397" customFormat="1" x14ac:dyDescent="0.3">
      <c r="A298" s="391"/>
      <c r="B298" s="436"/>
      <c r="H298" s="462"/>
    </row>
    <row r="299" spans="1:8" s="397" customFormat="1" x14ac:dyDescent="0.3">
      <c r="A299" s="391"/>
      <c r="B299" s="436"/>
      <c r="H299" s="462"/>
    </row>
    <row r="300" spans="1:8" s="397" customFormat="1" x14ac:dyDescent="0.3">
      <c r="A300" s="391"/>
      <c r="B300" s="436"/>
      <c r="H300" s="462"/>
    </row>
    <row r="301" spans="1:8" s="397" customFormat="1" x14ac:dyDescent="0.3">
      <c r="A301" s="391"/>
      <c r="B301" s="436"/>
      <c r="H301" s="462"/>
    </row>
    <row r="302" spans="1:8" s="397" customFormat="1" x14ac:dyDescent="0.3">
      <c r="A302" s="391"/>
      <c r="B302" s="436"/>
      <c r="H302" s="462"/>
    </row>
    <row r="303" spans="1:8" s="397" customFormat="1" x14ac:dyDescent="0.3">
      <c r="A303" s="391"/>
      <c r="B303" s="436"/>
      <c r="H303" s="462"/>
    </row>
  </sheetData>
  <sheetProtection algorithmName="SHA-512" hashValue="iNzqb6WexyEu6PwIkB9Dat6qlAqncVFoslnTZXzD0YfDXBrCkKHRBhjIcQtHi3g0GPayK7/fH5L+i4sK8KNL4w==" saltValue="VtkSPsgdfY+0gIgnoGoYkQ==" spinCount="100000" sheet="1" objects="1" scenarios="1" selectLockedCells="1"/>
  <mergeCells count="51">
    <mergeCell ref="V9:Z10"/>
    <mergeCell ref="U1:Z1"/>
    <mergeCell ref="AB28:AH28"/>
    <mergeCell ref="C31:J31"/>
    <mergeCell ref="L31:S31"/>
    <mergeCell ref="C25:G25"/>
    <mergeCell ref="I25:S25"/>
    <mergeCell ref="C26:G26"/>
    <mergeCell ref="I26:S26"/>
    <mergeCell ref="B28:F29"/>
    <mergeCell ref="G28:G29"/>
    <mergeCell ref="I28:O28"/>
    <mergeCell ref="C22:G22"/>
    <mergeCell ref="I22:S22"/>
    <mergeCell ref="C23:G23"/>
    <mergeCell ref="I23:S23"/>
    <mergeCell ref="B32:C33"/>
    <mergeCell ref="D32:J32"/>
    <mergeCell ref="P32:S32"/>
    <mergeCell ref="L33:S38"/>
    <mergeCell ref="B34:B38"/>
    <mergeCell ref="C24:G24"/>
    <mergeCell ref="I24:S24"/>
    <mergeCell ref="C19:G19"/>
    <mergeCell ref="I19:S19"/>
    <mergeCell ref="C20:G20"/>
    <mergeCell ref="I20:S20"/>
    <mergeCell ref="C21:G21"/>
    <mergeCell ref="I21:S21"/>
    <mergeCell ref="C16:G16"/>
    <mergeCell ref="I16:S16"/>
    <mergeCell ref="C17:G17"/>
    <mergeCell ref="I17:S17"/>
    <mergeCell ref="C18:G18"/>
    <mergeCell ref="I18:S18"/>
    <mergeCell ref="B15:S15"/>
    <mergeCell ref="B3:C4"/>
    <mergeCell ref="D3:H4"/>
    <mergeCell ref="I3:S4"/>
    <mergeCell ref="B5:C5"/>
    <mergeCell ref="D5:H5"/>
    <mergeCell ref="I5:S8"/>
    <mergeCell ref="B6:C6"/>
    <mergeCell ref="D6:H6"/>
    <mergeCell ref="B7:C7"/>
    <mergeCell ref="D7:H7"/>
    <mergeCell ref="B8:C8"/>
    <mergeCell ref="D8:H8"/>
    <mergeCell ref="B9:R9"/>
    <mergeCell ref="B13:C13"/>
    <mergeCell ref="D13:R13"/>
  </mergeCells>
  <conditionalFormatting sqref="D13">
    <cfRule type="containsText" dxfId="147" priority="2" operator="containsText" text="Please select">
      <formula>NOT(ISERROR(SEARCH("Please select",D13)))</formula>
    </cfRule>
  </conditionalFormatting>
  <conditionalFormatting sqref="H17:H27">
    <cfRule type="containsText" dxfId="146" priority="16" operator="containsText" text="*Major">
      <formula>NOT(ISERROR(SEARCH("*Major",H17)))</formula>
    </cfRule>
    <cfRule type="containsText" dxfId="145" priority="17" operator="containsText" text="Minor">
      <formula>NOT(ISERROR(SEARCH("Minor",H17)))</formula>
    </cfRule>
  </conditionalFormatting>
  <conditionalFormatting sqref="H28">
    <cfRule type="cellIs" dxfId="144" priority="15" operator="greaterThan">
      <formula>0</formula>
    </cfRule>
  </conditionalFormatting>
  <conditionalFormatting sqref="H29">
    <cfRule type="cellIs" dxfId="143" priority="13" operator="equal">
      <formula>0</formula>
    </cfRule>
    <cfRule type="cellIs" dxfId="142" priority="14" operator="greaterThan">
      <formula>0</formula>
    </cfRule>
  </conditionalFormatting>
  <conditionalFormatting sqref="I28">
    <cfRule type="cellIs" dxfId="141" priority="12" operator="equal">
      <formula>"""A"""</formula>
    </cfRule>
  </conditionalFormatting>
  <conditionalFormatting sqref="I28:O28">
    <cfRule type="containsText" dxfId="140" priority="11" operator="containsText" text="Error">
      <formula>NOT(ISERROR(SEARCH("Error",I28)))</formula>
    </cfRule>
  </conditionalFormatting>
  <conditionalFormatting sqref="L31:S31">
    <cfRule type="expression" dxfId="139" priority="3">
      <formula>$AB$32="Upgrade"</formula>
    </cfRule>
  </conditionalFormatting>
  <conditionalFormatting sqref="L33:S38">
    <cfRule type="containsText" dxfId="138" priority="4" operator="containsText" text="assessed and updated">
      <formula>NOT(ISERROR(SEARCH("assessed and updated",L33)))</formula>
    </cfRule>
  </conditionalFormatting>
  <conditionalFormatting sqref="P32:S32">
    <cfRule type="containsText" dxfId="137" priority="6" operator="containsText" text="Category B">
      <formula>NOT(ISERROR(SEARCH("Category B",P32)))</formula>
    </cfRule>
    <cfRule type="containsText" dxfId="136" priority="7" operator="containsText" text="Category A">
      <formula>NOT(ISERROR(SEARCH("Category A",P32)))</formula>
    </cfRule>
    <cfRule type="containsText" dxfId="135" priority="8" operator="containsText" text="Error">
      <formula>NOT(ISERROR(SEARCH("Error",P32)))</formula>
    </cfRule>
  </conditionalFormatting>
  <conditionalFormatting sqref="R12">
    <cfRule type="containsText" dxfId="134" priority="5" operator="containsText" text="Yes">
      <formula>NOT(ISERROR(SEARCH("Yes",R12)))</formula>
    </cfRule>
  </conditionalFormatting>
  <conditionalFormatting sqref="AB28">
    <cfRule type="cellIs" dxfId="133" priority="10" operator="equal">
      <formula>"""A"""</formula>
    </cfRule>
  </conditionalFormatting>
  <conditionalFormatting sqref="AB28:AH28">
    <cfRule type="containsText" dxfId="132" priority="9" operator="containsText" text="Error">
      <formula>NOT(ISERROR(SEARCH("Error",AB28)))</formula>
    </cfRule>
  </conditionalFormatting>
  <printOptions horizontalCentered="1" verticalCentered="1"/>
  <pageMargins left="0.19685039370078741" right="0.19685039370078741" top="0.19685039370078741" bottom="0.31496062992125984" header="0.11811023622047245" footer="0.11811023622047245"/>
  <pageSetup paperSize="9" scale="95" orientation="landscape" horizontalDpi="360" verticalDpi="360" r:id="rId1"/>
  <headerFooter>
    <oddFooter>&amp;L&amp;8&amp;f - &amp;d</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F0E669B-42B7-493E-9E39-492D8518227B}">
          <x14:formula1>
            <xm:f>Data!$B$4:$B$17</xm:f>
          </x14:formula1>
          <xm:sqref>C17:G26</xm:sqref>
        </x14:dataValidation>
        <x14:dataValidation type="list" allowBlank="1" showInputMessage="1" showErrorMessage="1" xr:uid="{D5D190D4-952A-4AEB-9148-95520BB2BB96}">
          <x14:formula1>
            <xm:f>Data!$O$6:$O$7</xm:f>
          </x14:formula1>
          <xm:sqref>R12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R827"/>
  <sheetViews>
    <sheetView zoomScaleNormal="100" workbookViewId="0">
      <selection activeCell="L24" sqref="L24"/>
    </sheetView>
  </sheetViews>
  <sheetFormatPr defaultColWidth="9.109375" defaultRowHeight="14.4" x14ac:dyDescent="0.3"/>
  <cols>
    <col min="1" max="1" width="3" style="45" customWidth="1"/>
    <col min="2" max="2" width="9.88671875" style="361" bestFit="1" customWidth="1"/>
    <col min="3" max="3" width="11.88671875" style="225" customWidth="1"/>
    <col min="4" max="4" width="13.33203125" style="225" customWidth="1"/>
    <col min="5" max="6" width="12.33203125" style="225" customWidth="1"/>
    <col min="7" max="7" width="11" style="225" customWidth="1"/>
    <col min="8" max="8" width="10.109375" style="225" customWidth="1"/>
    <col min="9" max="10" width="9.109375" style="225"/>
    <col min="11" max="11" width="11" style="225" customWidth="1"/>
    <col min="12" max="12" width="9.109375" style="225" customWidth="1"/>
    <col min="13" max="13" width="2.5546875" style="45" customWidth="1"/>
    <col min="14" max="14" width="12.44140625" style="45" hidden="1" customWidth="1"/>
    <col min="15" max="17" width="9.109375" style="46" hidden="1" customWidth="1"/>
    <col min="18" max="18" width="10.88671875" style="46" hidden="1" customWidth="1"/>
    <col min="19" max="29" width="9.109375" style="46" hidden="1" customWidth="1"/>
    <col min="30" max="31" width="9.109375" style="45" hidden="1" customWidth="1"/>
    <col min="32" max="32" width="2.6640625" style="45" hidden="1" customWidth="1"/>
    <col min="33" max="33" width="9.109375" style="45" hidden="1" customWidth="1"/>
    <col min="34" max="34" width="4.5546875" style="45" customWidth="1"/>
    <col min="35" max="40" width="9.109375" style="45" customWidth="1"/>
    <col min="41" max="45" width="9.109375" style="45"/>
    <col min="46" max="46" width="11.109375" style="45" customWidth="1"/>
    <col min="47" max="49" width="9.109375" style="45"/>
    <col min="50" max="50" width="11.109375" style="45" hidden="1" customWidth="1"/>
    <col min="51" max="61" width="9.109375" style="45" hidden="1" customWidth="1"/>
    <col min="62" max="62" width="9.109375" style="45" customWidth="1"/>
    <col min="63" max="263" width="9.109375" style="45"/>
    <col min="264" max="16384" width="9.109375" style="225"/>
  </cols>
  <sheetData>
    <row r="1" spans="1:263" s="45" customFormat="1" ht="9" customHeight="1" thickBot="1" x14ac:dyDescent="0.35">
      <c r="B1" s="226"/>
      <c r="O1" s="46"/>
      <c r="P1" s="46"/>
      <c r="Q1" s="46"/>
      <c r="R1" s="46"/>
      <c r="S1" s="46"/>
      <c r="T1" s="46"/>
      <c r="U1" s="46"/>
      <c r="V1" s="46"/>
      <c r="W1" s="46"/>
      <c r="X1" s="46"/>
      <c r="Y1" s="46"/>
      <c r="Z1" s="46"/>
      <c r="AA1" s="46"/>
      <c r="AB1" s="46"/>
      <c r="AC1" s="46"/>
    </row>
    <row r="2" spans="1:263" s="45" customFormat="1" ht="15" customHeight="1" x14ac:dyDescent="0.3">
      <c r="B2" s="602" t="s">
        <v>575</v>
      </c>
      <c r="C2" s="603"/>
      <c r="D2" s="603"/>
      <c r="E2" s="603"/>
      <c r="F2" s="606" t="str">
        <f>'01. ADF1 EEM Assessment'!I1</f>
        <v>- Rev 06</v>
      </c>
      <c r="G2" s="645"/>
      <c r="H2" s="645"/>
      <c r="I2" s="645"/>
      <c r="J2" s="227"/>
      <c r="K2" s="227"/>
      <c r="L2" s="228"/>
      <c r="O2" s="46"/>
      <c r="P2" s="46"/>
      <c r="Q2" s="46"/>
      <c r="R2" s="46"/>
      <c r="S2" s="46"/>
      <c r="T2" s="46"/>
      <c r="U2" s="46"/>
      <c r="V2" s="46"/>
      <c r="W2" s="46"/>
      <c r="X2" s="46"/>
      <c r="Y2" s="46"/>
      <c r="Z2" s="46"/>
      <c r="AA2" s="46"/>
      <c r="AB2" s="46"/>
      <c r="AC2" s="46"/>
      <c r="AH2" s="47" t="s">
        <v>247</v>
      </c>
      <c r="AI2" s="108"/>
      <c r="AJ2" s="109"/>
      <c r="AK2" s="109"/>
      <c r="AL2" s="109"/>
      <c r="AM2" s="109"/>
      <c r="AN2" s="109"/>
      <c r="AO2" s="109"/>
      <c r="AP2" s="109"/>
      <c r="AQ2" s="109"/>
      <c r="AR2" s="109"/>
      <c r="AS2" s="109"/>
      <c r="AT2" s="110"/>
    </row>
    <row r="3" spans="1:263" s="45" customFormat="1" ht="15" customHeight="1" x14ac:dyDescent="0.3">
      <c r="B3" s="604"/>
      <c r="C3" s="605"/>
      <c r="D3" s="605"/>
      <c r="E3" s="605"/>
      <c r="F3" s="607"/>
      <c r="G3" s="229"/>
      <c r="H3" s="230" t="s">
        <v>258</v>
      </c>
      <c r="I3" s="371"/>
      <c r="J3" s="229"/>
      <c r="K3" s="231"/>
      <c r="L3" s="177"/>
      <c r="O3" s="46"/>
      <c r="P3" s="46"/>
      <c r="Q3" s="46"/>
      <c r="R3" s="46"/>
      <c r="S3" s="46"/>
      <c r="T3" s="46"/>
      <c r="U3" s="46"/>
      <c r="V3" s="46"/>
      <c r="W3" s="46"/>
      <c r="X3" s="46"/>
      <c r="Y3" s="46"/>
      <c r="Z3" s="46"/>
      <c r="AA3" s="46"/>
      <c r="AB3" s="46"/>
      <c r="AC3" s="46"/>
      <c r="AH3" s="48">
        <v>1</v>
      </c>
      <c r="AI3" s="852" t="s">
        <v>548</v>
      </c>
      <c r="AJ3" s="852"/>
      <c r="AK3" s="852"/>
      <c r="AL3" s="852"/>
      <c r="AM3" s="852"/>
      <c r="AN3" s="852"/>
      <c r="AO3" s="852"/>
      <c r="AP3" s="852"/>
      <c r="AQ3" s="852"/>
      <c r="AR3" s="852"/>
      <c r="AS3" s="852"/>
      <c r="AT3" s="853"/>
    </row>
    <row r="4" spans="1:263" s="235" customFormat="1" ht="15" customHeight="1" x14ac:dyDescent="0.2">
      <c r="A4" s="49"/>
      <c r="B4" s="232" t="s">
        <v>478</v>
      </c>
      <c r="C4" s="129"/>
      <c r="D4" s="129"/>
      <c r="E4" s="129"/>
      <c r="F4" s="129"/>
      <c r="G4" s="646"/>
      <c r="H4" s="646"/>
      <c r="I4" s="646"/>
      <c r="J4" s="233"/>
      <c r="K4" s="233"/>
      <c r="L4" s="234"/>
      <c r="M4" s="49"/>
      <c r="N4" s="49"/>
      <c r="O4" s="49"/>
      <c r="P4" s="49"/>
      <c r="Q4" s="49"/>
      <c r="R4" s="49"/>
      <c r="S4" s="49"/>
      <c r="T4" s="49"/>
      <c r="U4" s="49"/>
      <c r="V4" s="49"/>
      <c r="W4" s="49"/>
      <c r="X4" s="49"/>
      <c r="Y4" s="49"/>
      <c r="Z4" s="49"/>
      <c r="AA4" s="49"/>
      <c r="AB4" s="49"/>
      <c r="AC4" s="49"/>
      <c r="AD4" s="49"/>
      <c r="AE4" s="49"/>
      <c r="AF4" s="49"/>
      <c r="AG4" s="49"/>
      <c r="AH4" s="48"/>
      <c r="AI4" s="852"/>
      <c r="AJ4" s="852"/>
      <c r="AK4" s="852"/>
      <c r="AL4" s="852"/>
      <c r="AM4" s="852"/>
      <c r="AN4" s="852"/>
      <c r="AO4" s="852"/>
      <c r="AP4" s="852"/>
      <c r="AQ4" s="852"/>
      <c r="AR4" s="852"/>
      <c r="AS4" s="852"/>
      <c r="AT4" s="853"/>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row>
    <row r="5" spans="1:263" ht="18" customHeight="1" x14ac:dyDescent="0.3">
      <c r="B5" s="694" t="s">
        <v>147</v>
      </c>
      <c r="C5" s="694"/>
      <c r="D5" s="694"/>
      <c r="E5" s="694"/>
      <c r="F5" s="694"/>
      <c r="G5" s="694"/>
      <c r="H5" s="694"/>
      <c r="I5" s="694"/>
      <c r="J5" s="694"/>
      <c r="K5" s="694"/>
      <c r="L5" s="694"/>
      <c r="O5" s="45"/>
      <c r="P5" s="45"/>
      <c r="Q5" s="45"/>
      <c r="R5" s="45"/>
      <c r="S5" s="45"/>
      <c r="T5" s="45"/>
      <c r="U5" s="45"/>
      <c r="V5" s="45"/>
      <c r="W5" s="45"/>
      <c r="X5" s="45"/>
      <c r="Y5" s="45"/>
      <c r="Z5" s="45"/>
      <c r="AA5" s="45"/>
      <c r="AB5" s="45"/>
      <c r="AC5" s="45"/>
      <c r="AH5" s="50"/>
      <c r="AI5" s="111"/>
      <c r="AJ5" s="111"/>
      <c r="AK5" s="111"/>
      <c r="AL5" s="111"/>
      <c r="AM5" s="111"/>
      <c r="AN5" s="111"/>
      <c r="AO5" s="111"/>
      <c r="AP5" s="111"/>
      <c r="AQ5" s="111"/>
      <c r="AR5" s="111"/>
      <c r="AS5" s="111"/>
      <c r="AT5" s="112"/>
    </row>
    <row r="6" spans="1:263" ht="15" customHeight="1" x14ac:dyDescent="0.3">
      <c r="B6" s="683" t="s">
        <v>87</v>
      </c>
      <c r="C6" s="684"/>
      <c r="D6" s="684"/>
      <c r="E6" s="685" t="str">
        <f>'01. ADF1 EEM Assessment'!D3</f>
        <v>Address</v>
      </c>
      <c r="F6" s="686"/>
      <c r="G6" s="686"/>
      <c r="H6" s="686"/>
      <c r="I6" s="686"/>
      <c r="J6" s="686"/>
      <c r="K6" s="686"/>
      <c r="L6" s="687"/>
      <c r="O6" s="45"/>
      <c r="P6" s="45"/>
      <c r="Q6" s="45"/>
      <c r="R6" s="45"/>
      <c r="S6" s="45"/>
      <c r="T6" s="45"/>
      <c r="U6" s="45"/>
      <c r="V6" s="45"/>
      <c r="W6" s="45"/>
      <c r="X6" s="45"/>
      <c r="Y6" s="45"/>
      <c r="Z6" s="45"/>
      <c r="AA6" s="45"/>
      <c r="AB6" s="45"/>
      <c r="AC6" s="45"/>
      <c r="AH6" s="51">
        <v>2</v>
      </c>
      <c r="AI6" s="852" t="s">
        <v>248</v>
      </c>
      <c r="AJ6" s="852"/>
      <c r="AK6" s="852"/>
      <c r="AL6" s="852"/>
      <c r="AM6" s="852"/>
      <c r="AN6" s="852"/>
      <c r="AO6" s="852"/>
      <c r="AP6" s="852"/>
      <c r="AQ6" s="852"/>
      <c r="AR6" s="852"/>
      <c r="AS6" s="852"/>
      <c r="AT6" s="853"/>
    </row>
    <row r="7" spans="1:263" x14ac:dyDescent="0.3">
      <c r="B7" s="683" t="s">
        <v>88</v>
      </c>
      <c r="C7" s="684"/>
      <c r="D7" s="684"/>
      <c r="E7" s="685" t="str">
        <f>'01. ADF1 EEM Assessment'!D5</f>
        <v>Post Code</v>
      </c>
      <c r="F7" s="686"/>
      <c r="G7" s="686"/>
      <c r="H7" s="686"/>
      <c r="I7" s="686"/>
      <c r="J7" s="686"/>
      <c r="K7" s="686"/>
      <c r="L7" s="687"/>
      <c r="O7" s="45"/>
      <c r="P7" s="45"/>
      <c r="Q7" s="45"/>
      <c r="R7" s="45"/>
      <c r="S7" s="45"/>
      <c r="T7" s="45"/>
      <c r="U7" s="45"/>
      <c r="V7" s="45"/>
      <c r="W7" s="45"/>
      <c r="X7" s="45"/>
      <c r="Y7" s="45"/>
      <c r="Z7" s="45"/>
      <c r="AA7" s="45"/>
      <c r="AB7" s="45"/>
      <c r="AC7" s="45"/>
      <c r="AH7" s="51"/>
      <c r="AI7" s="852"/>
      <c r="AJ7" s="852"/>
      <c r="AK7" s="852"/>
      <c r="AL7" s="852"/>
      <c r="AM7" s="852"/>
      <c r="AN7" s="852"/>
      <c r="AO7" s="852"/>
      <c r="AP7" s="852"/>
      <c r="AQ7" s="852"/>
      <c r="AR7" s="852"/>
      <c r="AS7" s="852"/>
      <c r="AT7" s="853"/>
    </row>
    <row r="8" spans="1:263" ht="15" customHeight="1" x14ac:dyDescent="0.3">
      <c r="B8" s="683" t="s">
        <v>89</v>
      </c>
      <c r="C8" s="684"/>
      <c r="D8" s="684"/>
      <c r="E8" s="685" t="str">
        <f>'01. ADF1 EEM Assessment'!D6</f>
        <v>RA Name</v>
      </c>
      <c r="F8" s="686"/>
      <c r="G8" s="686"/>
      <c r="H8" s="686"/>
      <c r="I8" s="686"/>
      <c r="J8" s="686"/>
      <c r="K8" s="686"/>
      <c r="L8" s="687"/>
      <c r="O8" s="45"/>
      <c r="P8" s="45"/>
      <c r="Q8" s="45"/>
      <c r="R8" s="45"/>
      <c r="S8" s="45"/>
      <c r="T8" s="45"/>
      <c r="U8" s="45"/>
      <c r="V8" s="45"/>
      <c r="W8" s="45"/>
      <c r="X8" s="45"/>
      <c r="Y8" s="45"/>
      <c r="Z8" s="45"/>
      <c r="AA8" s="45"/>
      <c r="AB8" s="45"/>
      <c r="AC8" s="45"/>
      <c r="AH8" s="51"/>
      <c r="AI8" s="852"/>
      <c r="AJ8" s="852"/>
      <c r="AK8" s="852"/>
      <c r="AL8" s="852"/>
      <c r="AM8" s="852"/>
      <c r="AN8" s="852"/>
      <c r="AO8" s="852"/>
      <c r="AP8" s="852"/>
      <c r="AQ8" s="852"/>
      <c r="AR8" s="852"/>
      <c r="AS8" s="852"/>
      <c r="AT8" s="853"/>
    </row>
    <row r="9" spans="1:263" ht="15" customHeight="1" x14ac:dyDescent="0.3">
      <c r="B9" s="683" t="s">
        <v>90</v>
      </c>
      <c r="C9" s="684"/>
      <c r="D9" s="684"/>
      <c r="E9" s="685" t="str">
        <f>'01. ADF1 EEM Assessment'!D7</f>
        <v>RC Name</v>
      </c>
      <c r="F9" s="686"/>
      <c r="G9" s="686"/>
      <c r="H9" s="686"/>
      <c r="I9" s="686"/>
      <c r="J9" s="686"/>
      <c r="K9" s="686"/>
      <c r="L9" s="687"/>
      <c r="O9" s="45"/>
      <c r="P9" s="52"/>
      <c r="Q9" s="45"/>
      <c r="R9" s="45"/>
      <c r="S9" s="45"/>
      <c r="T9" s="45"/>
      <c r="U9" s="45"/>
      <c r="V9" s="45"/>
      <c r="W9" s="45"/>
      <c r="X9" s="45"/>
      <c r="Y9" s="45"/>
      <c r="Z9" s="45"/>
      <c r="AA9" s="45"/>
      <c r="AB9" s="45"/>
      <c r="AC9" s="45"/>
      <c r="AH9" s="51"/>
      <c r="AI9" s="111"/>
      <c r="AJ9" s="113"/>
      <c r="AK9" s="113"/>
      <c r="AL9" s="113"/>
      <c r="AM9" s="113"/>
      <c r="AN9" s="113"/>
      <c r="AO9" s="113"/>
      <c r="AP9" s="113"/>
      <c r="AQ9" s="113"/>
      <c r="AR9" s="113"/>
      <c r="AS9" s="113"/>
      <c r="AT9" s="114"/>
    </row>
    <row r="10" spans="1:263" ht="15" customHeight="1" x14ac:dyDescent="0.3">
      <c r="B10" s="683" t="s">
        <v>91</v>
      </c>
      <c r="C10" s="684"/>
      <c r="D10" s="684"/>
      <c r="E10" s="685" t="str">
        <f>'01. ADF1 EEM Assessment'!D8</f>
        <v>RD Name</v>
      </c>
      <c r="F10" s="686"/>
      <c r="G10" s="686"/>
      <c r="H10" s="686"/>
      <c r="I10" s="686"/>
      <c r="J10" s="686"/>
      <c r="K10" s="686"/>
      <c r="L10" s="687"/>
      <c r="O10" s="45"/>
      <c r="P10" s="45"/>
      <c r="Q10" s="45"/>
      <c r="R10" s="45"/>
      <c r="S10" s="45"/>
      <c r="T10" s="45"/>
      <c r="U10" s="45"/>
      <c r="V10" s="45"/>
      <c r="W10" s="45"/>
      <c r="X10" s="45"/>
      <c r="Y10" s="45"/>
      <c r="Z10" s="45"/>
      <c r="AA10" s="45"/>
      <c r="AB10" s="45"/>
      <c r="AC10" s="45"/>
      <c r="AH10" s="50">
        <v>3</v>
      </c>
      <c r="AI10" s="111" t="s">
        <v>547</v>
      </c>
      <c r="AJ10" s="111"/>
      <c r="AK10" s="111"/>
      <c r="AL10" s="111"/>
      <c r="AM10" s="111"/>
      <c r="AN10" s="111"/>
      <c r="AO10" s="111"/>
      <c r="AP10" s="111"/>
      <c r="AQ10" s="111"/>
      <c r="AR10" s="111"/>
      <c r="AS10" s="111"/>
      <c r="AT10" s="112"/>
    </row>
    <row r="11" spans="1:263" ht="15" customHeight="1" x14ac:dyDescent="0.3">
      <c r="B11" s="683" t="s">
        <v>196</v>
      </c>
      <c r="C11" s="684"/>
      <c r="D11" s="684"/>
      <c r="E11" s="691" t="s">
        <v>521</v>
      </c>
      <c r="F11" s="692"/>
      <c r="G11" s="692"/>
      <c r="H11" s="692"/>
      <c r="I11" s="692"/>
      <c r="J11" s="692"/>
      <c r="K11" s="692"/>
      <c r="L11" s="693"/>
      <c r="O11" s="45"/>
      <c r="P11" s="45"/>
      <c r="Q11" s="45"/>
      <c r="R11" s="45"/>
      <c r="S11" s="45"/>
      <c r="T11" s="45"/>
      <c r="U11" s="45"/>
      <c r="V11" s="45"/>
      <c r="W11" s="45"/>
      <c r="X11" s="45"/>
      <c r="Y11" s="45"/>
      <c r="Z11" s="45"/>
      <c r="AA11" s="45"/>
      <c r="AB11" s="45"/>
      <c r="AC11" s="45"/>
      <c r="AH11" s="53"/>
      <c r="AI11" s="111"/>
      <c r="AJ11" s="115"/>
      <c r="AK11" s="115"/>
      <c r="AL11" s="115"/>
      <c r="AM11" s="115"/>
      <c r="AN11" s="115"/>
      <c r="AO11" s="115"/>
      <c r="AP11" s="115"/>
      <c r="AQ11" s="115"/>
      <c r="AR11" s="115"/>
      <c r="AS11" s="115"/>
      <c r="AT11" s="116"/>
    </row>
    <row r="12" spans="1:263" ht="15" customHeight="1" x14ac:dyDescent="0.3">
      <c r="B12" s="683" t="s">
        <v>95</v>
      </c>
      <c r="C12" s="684"/>
      <c r="D12" s="684"/>
      <c r="E12" s="688"/>
      <c r="F12" s="689"/>
      <c r="G12" s="689"/>
      <c r="H12" s="689"/>
      <c r="I12" s="689"/>
      <c r="J12" s="689"/>
      <c r="K12" s="689"/>
      <c r="L12" s="690"/>
      <c r="O12" s="45"/>
      <c r="P12" s="45"/>
      <c r="Q12" s="45"/>
      <c r="R12" s="45"/>
      <c r="S12" s="45"/>
      <c r="T12" s="45"/>
      <c r="U12" s="45"/>
      <c r="V12" s="45"/>
      <c r="W12" s="45"/>
      <c r="X12" s="45"/>
      <c r="Y12" s="45"/>
      <c r="Z12" s="45"/>
      <c r="AA12" s="45"/>
      <c r="AB12" s="45"/>
      <c r="AC12" s="45"/>
      <c r="AH12" s="50">
        <v>4</v>
      </c>
      <c r="AI12" s="111" t="s">
        <v>161</v>
      </c>
      <c r="AJ12" s="111"/>
      <c r="AK12" s="111"/>
      <c r="AL12" s="111"/>
      <c r="AM12" s="111"/>
      <c r="AN12" s="111"/>
      <c r="AO12" s="111"/>
      <c r="AP12" s="111"/>
      <c r="AQ12" s="111"/>
      <c r="AR12" s="111"/>
      <c r="AS12" s="111"/>
      <c r="AT12" s="112"/>
    </row>
    <row r="13" spans="1:263" s="45" customFormat="1" ht="7.5" customHeight="1" x14ac:dyDescent="0.3">
      <c r="B13" s="226"/>
      <c r="O13" s="46"/>
      <c r="P13" s="46"/>
      <c r="Q13" s="46"/>
      <c r="R13" s="46"/>
      <c r="S13" s="46"/>
      <c r="T13" s="46"/>
      <c r="U13" s="46"/>
      <c r="V13" s="46"/>
      <c r="W13" s="46"/>
      <c r="X13" s="46"/>
      <c r="Y13" s="46"/>
      <c r="Z13" s="46"/>
      <c r="AA13" s="46"/>
      <c r="AB13" s="46"/>
      <c r="AC13" s="46"/>
      <c r="AH13" s="53"/>
      <c r="AI13" s="111"/>
      <c r="AJ13" s="115"/>
      <c r="AK13" s="115"/>
      <c r="AL13" s="115"/>
      <c r="AM13" s="115"/>
      <c r="AN13" s="115"/>
      <c r="AO13" s="115"/>
      <c r="AP13" s="115"/>
      <c r="AQ13" s="115"/>
      <c r="AR13" s="115"/>
      <c r="AS13" s="115"/>
      <c r="AT13" s="116"/>
    </row>
    <row r="14" spans="1:263" s="45" customFormat="1" ht="27.75" customHeight="1" x14ac:dyDescent="0.3">
      <c r="B14" s="704" t="s">
        <v>544</v>
      </c>
      <c r="C14" s="705"/>
      <c r="D14" s="705"/>
      <c r="E14" s="705"/>
      <c r="F14" s="705"/>
      <c r="G14" s="705"/>
      <c r="H14" s="705"/>
      <c r="I14" s="705"/>
      <c r="J14" s="705"/>
      <c r="K14" s="705"/>
      <c r="L14" s="706"/>
      <c r="O14" s="46"/>
      <c r="P14" s="46"/>
      <c r="Q14" s="46"/>
      <c r="R14" s="46"/>
      <c r="S14" s="46"/>
      <c r="T14" s="46"/>
      <c r="U14" s="46"/>
      <c r="V14" s="46"/>
      <c r="W14" s="46"/>
      <c r="X14" s="46"/>
      <c r="Y14" s="46"/>
      <c r="Z14" s="46"/>
      <c r="AA14" s="46"/>
      <c r="AB14" s="46"/>
      <c r="AC14" s="46"/>
      <c r="AH14" s="53">
        <v>5</v>
      </c>
      <c r="AI14" s="884" t="s">
        <v>207</v>
      </c>
      <c r="AJ14" s="884"/>
      <c r="AK14" s="884"/>
      <c r="AL14" s="884"/>
      <c r="AM14" s="884"/>
      <c r="AN14" s="884"/>
      <c r="AO14" s="884"/>
      <c r="AP14" s="884"/>
      <c r="AQ14" s="884"/>
      <c r="AR14" s="884"/>
      <c r="AS14" s="884"/>
      <c r="AT14" s="885"/>
      <c r="AY14" s="45" t="s">
        <v>543</v>
      </c>
      <c r="BA14" s="45" t="str">
        <f>'01. ADF1 EEM Assessment'!AB17</f>
        <v>Blank</v>
      </c>
    </row>
    <row r="15" spans="1:263" s="45" customFormat="1" x14ac:dyDescent="0.3">
      <c r="B15" s="707" t="s">
        <v>542</v>
      </c>
      <c r="C15" s="707"/>
      <c r="D15" s="707"/>
      <c r="E15" s="708" t="str">
        <f>BA15</f>
        <v>Category A</v>
      </c>
      <c r="F15" s="708"/>
      <c r="G15" s="708"/>
      <c r="H15" s="708"/>
      <c r="I15" s="708"/>
      <c r="J15" s="708"/>
      <c r="K15" s="708"/>
      <c r="L15" s="708"/>
      <c r="O15" s="46"/>
      <c r="P15" s="46"/>
      <c r="Q15" s="46"/>
      <c r="R15" s="46"/>
      <c r="S15" s="46"/>
      <c r="T15" s="46"/>
      <c r="U15" s="46"/>
      <c r="V15" s="46"/>
      <c r="W15" s="46"/>
      <c r="X15" s="46"/>
      <c r="Y15" s="46"/>
      <c r="Z15" s="46"/>
      <c r="AA15" s="46"/>
      <c r="AB15" s="46"/>
      <c r="AC15" s="46"/>
      <c r="AH15" s="56">
        <v>6</v>
      </c>
      <c r="AI15" s="852" t="s">
        <v>549</v>
      </c>
      <c r="AJ15" s="852"/>
      <c r="AK15" s="852"/>
      <c r="AL15" s="852"/>
      <c r="AM15" s="852"/>
      <c r="AN15" s="852"/>
      <c r="AO15" s="852"/>
      <c r="AP15" s="852"/>
      <c r="AQ15" s="852"/>
      <c r="AR15" s="852"/>
      <c r="AS15" s="852"/>
      <c r="AT15" s="853"/>
      <c r="AY15" s="45" t="s">
        <v>328</v>
      </c>
      <c r="BA15" s="45" t="str">
        <f>'01. ADF1 EEM Assessment'!P32</f>
        <v>Category A</v>
      </c>
    </row>
    <row r="16" spans="1:263" s="45" customFormat="1" ht="15" customHeight="1" x14ac:dyDescent="0.3">
      <c r="B16" s="883" t="str">
        <f>BA16</f>
        <v>Please complete Tab 01. ADF1 EEM Assessment</v>
      </c>
      <c r="C16" s="883"/>
      <c r="D16" s="883"/>
      <c r="E16" s="883"/>
      <c r="F16" s="883"/>
      <c r="G16" s="883"/>
      <c r="H16" s="883"/>
      <c r="I16" s="883"/>
      <c r="J16" s="883"/>
      <c r="K16" s="883"/>
      <c r="L16" s="883"/>
      <c r="O16" s="46"/>
      <c r="P16" s="46"/>
      <c r="Q16" s="46"/>
      <c r="R16" s="46"/>
      <c r="S16" s="46"/>
      <c r="T16" s="46"/>
      <c r="U16" s="46"/>
      <c r="V16" s="46"/>
      <c r="W16" s="46"/>
      <c r="X16" s="46"/>
      <c r="Y16" s="46"/>
      <c r="Z16" s="46"/>
      <c r="AA16" s="46"/>
      <c r="AB16" s="46"/>
      <c r="AC16" s="46"/>
      <c r="AH16" s="56"/>
      <c r="AI16" s="852"/>
      <c r="AJ16" s="852"/>
      <c r="AK16" s="852"/>
      <c r="AL16" s="852"/>
      <c r="AM16" s="852"/>
      <c r="AN16" s="852"/>
      <c r="AO16" s="852"/>
      <c r="AP16" s="852"/>
      <c r="AQ16" s="852"/>
      <c r="AR16" s="852"/>
      <c r="AS16" s="852"/>
      <c r="AT16" s="853"/>
      <c r="AY16" s="45" t="s">
        <v>545</v>
      </c>
      <c r="BA16" s="45" t="str">
        <f>IF(AND(BA14="Blank",BA15="Category A"),BA17,BA21)</f>
        <v>Please complete Tab 01. ADF1 EEM Assessment</v>
      </c>
    </row>
    <row r="17" spans="1:263" s="45" customFormat="1" x14ac:dyDescent="0.3">
      <c r="B17" s="883"/>
      <c r="C17" s="883"/>
      <c r="D17" s="883"/>
      <c r="E17" s="883"/>
      <c r="F17" s="883"/>
      <c r="G17" s="883"/>
      <c r="H17" s="883"/>
      <c r="I17" s="883"/>
      <c r="J17" s="883"/>
      <c r="K17" s="883"/>
      <c r="L17" s="883"/>
      <c r="O17" s="46"/>
      <c r="P17" s="46"/>
      <c r="Q17" s="46"/>
      <c r="R17" s="46"/>
      <c r="S17" s="46"/>
      <c r="T17" s="46"/>
      <c r="U17" s="46"/>
      <c r="V17" s="46"/>
      <c r="W17" s="46"/>
      <c r="X17" s="46"/>
      <c r="Y17" s="46"/>
      <c r="Z17" s="46"/>
      <c r="AA17" s="46"/>
      <c r="AB17" s="46"/>
      <c r="AC17" s="46"/>
      <c r="AH17" s="50"/>
      <c r="AI17" s="111"/>
      <c r="AJ17" s="111"/>
      <c r="AK17" s="111"/>
      <c r="AL17" s="111"/>
      <c r="AM17" s="111"/>
      <c r="AN17" s="111"/>
      <c r="AO17" s="111"/>
      <c r="AP17" s="111"/>
      <c r="AQ17" s="111"/>
      <c r="AR17" s="111"/>
      <c r="AS17" s="111"/>
      <c r="AT17" s="112"/>
      <c r="BA17" s="45" t="s">
        <v>546</v>
      </c>
    </row>
    <row r="18" spans="1:263" s="45" customFormat="1" x14ac:dyDescent="0.3">
      <c r="B18" s="883"/>
      <c r="C18" s="883"/>
      <c r="D18" s="883"/>
      <c r="E18" s="883"/>
      <c r="F18" s="883"/>
      <c r="G18" s="883"/>
      <c r="H18" s="883"/>
      <c r="I18" s="883"/>
      <c r="J18" s="883"/>
      <c r="K18" s="883"/>
      <c r="L18" s="883"/>
      <c r="O18" s="46"/>
      <c r="P18" s="46"/>
      <c r="Q18" s="46"/>
      <c r="R18" s="46"/>
      <c r="S18" s="46"/>
      <c r="T18" s="46"/>
      <c r="U18" s="46"/>
      <c r="V18" s="46"/>
      <c r="W18" s="46"/>
      <c r="X18" s="46"/>
      <c r="Y18" s="46"/>
      <c r="Z18" s="46"/>
      <c r="AA18" s="46"/>
      <c r="AB18" s="46"/>
      <c r="AC18" s="46"/>
      <c r="AH18" s="50"/>
      <c r="AI18" s="111"/>
      <c r="AJ18" s="111"/>
      <c r="AK18" s="111"/>
      <c r="AL18" s="111"/>
      <c r="AM18" s="111"/>
      <c r="AN18" s="111"/>
      <c r="AO18" s="111"/>
      <c r="AP18" s="111"/>
      <c r="AQ18" s="111"/>
      <c r="AR18" s="111"/>
      <c r="AS18" s="111"/>
      <c r="AT18" s="112"/>
    </row>
    <row r="19" spans="1:263" s="45" customFormat="1" ht="15" customHeight="1" x14ac:dyDescent="0.3">
      <c r="B19" s="883"/>
      <c r="C19" s="883"/>
      <c r="D19" s="883"/>
      <c r="E19" s="883"/>
      <c r="F19" s="883"/>
      <c r="G19" s="883"/>
      <c r="H19" s="883"/>
      <c r="I19" s="883"/>
      <c r="J19" s="883"/>
      <c r="K19" s="883"/>
      <c r="L19" s="883"/>
      <c r="O19" s="46"/>
      <c r="P19" s="46"/>
      <c r="Q19" s="46"/>
      <c r="R19" s="46"/>
      <c r="S19" s="46"/>
      <c r="T19" s="46"/>
      <c r="U19" s="46"/>
      <c r="V19" s="46"/>
      <c r="W19" s="46"/>
      <c r="X19" s="46"/>
      <c r="Y19" s="46"/>
      <c r="Z19" s="46"/>
      <c r="AA19" s="46"/>
      <c r="AB19" s="46"/>
      <c r="AC19" s="46"/>
      <c r="AH19" s="48">
        <v>7</v>
      </c>
      <c r="AI19" s="852" t="s">
        <v>201</v>
      </c>
      <c r="AJ19" s="852"/>
      <c r="AK19" s="852"/>
      <c r="AL19" s="852"/>
      <c r="AM19" s="852"/>
      <c r="AN19" s="852"/>
      <c r="AO19" s="852"/>
      <c r="AP19" s="852"/>
      <c r="AQ19" s="852"/>
      <c r="AR19" s="852"/>
      <c r="AS19" s="852"/>
      <c r="AT19" s="853"/>
    </row>
    <row r="20" spans="1:263" s="45" customFormat="1" ht="7.5" customHeight="1" x14ac:dyDescent="0.3">
      <c r="B20" s="226"/>
      <c r="O20" s="46"/>
      <c r="P20" s="46"/>
      <c r="Q20" s="46"/>
      <c r="R20" s="46"/>
      <c r="S20" s="46"/>
      <c r="T20" s="46"/>
      <c r="U20" s="46"/>
      <c r="V20" s="46"/>
      <c r="W20" s="46"/>
      <c r="X20" s="46"/>
      <c r="Y20" s="46"/>
      <c r="Z20" s="46"/>
      <c r="AA20" s="46"/>
      <c r="AB20" s="46"/>
      <c r="AC20" s="46"/>
      <c r="AH20" s="48"/>
      <c r="AI20" s="852"/>
      <c r="AJ20" s="852"/>
      <c r="AK20" s="852"/>
      <c r="AL20" s="852"/>
      <c r="AM20" s="852"/>
      <c r="AN20" s="852"/>
      <c r="AO20" s="852"/>
      <c r="AP20" s="852"/>
      <c r="AQ20" s="852"/>
      <c r="AR20" s="852"/>
      <c r="AS20" s="852"/>
      <c r="AT20" s="853"/>
    </row>
    <row r="21" spans="1:263" s="236" customFormat="1" ht="30" customHeight="1" x14ac:dyDescent="0.3">
      <c r="A21" s="54"/>
      <c r="B21" s="727" t="s">
        <v>101</v>
      </c>
      <c r="C21" s="728"/>
      <c r="D21" s="728"/>
      <c r="E21" s="728"/>
      <c r="F21" s="728"/>
      <c r="G21" s="728"/>
      <c r="H21" s="728"/>
      <c r="I21" s="728"/>
      <c r="J21" s="728"/>
      <c r="K21" s="728"/>
      <c r="L21" s="729"/>
      <c r="M21" s="54"/>
      <c r="N21" s="54"/>
      <c r="O21" s="54"/>
      <c r="P21" s="55"/>
      <c r="Q21" s="55"/>
      <c r="R21" s="55"/>
      <c r="S21" s="55"/>
      <c r="T21" s="55"/>
      <c r="U21" s="55"/>
      <c r="V21" s="55"/>
      <c r="W21" s="55"/>
      <c r="X21" s="55"/>
      <c r="Y21" s="55"/>
      <c r="Z21" s="55"/>
      <c r="AA21" s="55"/>
      <c r="AB21" s="55"/>
      <c r="AC21" s="55"/>
      <c r="AD21" s="55"/>
      <c r="AE21" s="54"/>
      <c r="AF21" s="54"/>
      <c r="AG21" s="54"/>
      <c r="AH21" s="56"/>
      <c r="AI21" s="852"/>
      <c r="AJ21" s="852"/>
      <c r="AK21" s="852"/>
      <c r="AL21" s="852"/>
      <c r="AM21" s="852"/>
      <c r="AN21" s="852"/>
      <c r="AO21" s="852"/>
      <c r="AP21" s="852"/>
      <c r="AQ21" s="852"/>
      <c r="AR21" s="852"/>
      <c r="AS21" s="852"/>
      <c r="AT21" s="853"/>
      <c r="AU21" s="54"/>
      <c r="AV21" s="54"/>
      <c r="AW21" s="54"/>
      <c r="AX21" s="54"/>
      <c r="AY21" s="54"/>
      <c r="AZ21" s="54"/>
      <c r="BA21" s="882" t="str">
        <f>'01. ADF1 EEM Assessment'!L33</f>
        <v xml:space="preserve">Category A -  it is likely that the energy efficiency measures have not reduced the ventilation provision of the dwelling below the requirements of ADF1 so no further ventilation provision is necessary.
Ventilation assessment or upgrades are not required for this project. </v>
      </c>
      <c r="BB21" s="882"/>
      <c r="BC21" s="882"/>
      <c r="BD21" s="882"/>
      <c r="BE21" s="882"/>
      <c r="BF21" s="882"/>
      <c r="BG21" s="882"/>
      <c r="BH21" s="882"/>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4"/>
      <c r="FF21" s="54"/>
      <c r="FG21" s="54"/>
      <c r="FH21" s="54"/>
      <c r="FI21" s="54"/>
      <c r="FJ21" s="54"/>
      <c r="FK21" s="54"/>
      <c r="FL21" s="54"/>
      <c r="FM21" s="54"/>
      <c r="FN21" s="54"/>
      <c r="FO21" s="54"/>
      <c r="FP21" s="54"/>
      <c r="FQ21" s="54"/>
      <c r="FR21" s="54"/>
      <c r="FS21" s="54"/>
      <c r="FT21" s="54"/>
      <c r="FU21" s="54"/>
      <c r="FV21" s="54"/>
      <c r="FW21" s="54"/>
      <c r="FX21" s="54"/>
      <c r="FY21" s="54"/>
      <c r="FZ21" s="54"/>
      <c r="GA21" s="54"/>
      <c r="GB21" s="54"/>
      <c r="GC21" s="54"/>
      <c r="GD21" s="54"/>
      <c r="GE21" s="54"/>
      <c r="GF21" s="54"/>
      <c r="GG21" s="54"/>
      <c r="GH21" s="54"/>
      <c r="GI21" s="54"/>
      <c r="GJ21" s="54"/>
      <c r="GK21" s="54"/>
      <c r="GL21" s="54"/>
      <c r="GM21" s="54"/>
      <c r="GN21" s="54"/>
      <c r="GO21" s="54"/>
      <c r="GP21" s="54"/>
      <c r="GQ21" s="54"/>
      <c r="GR21" s="54"/>
      <c r="GS21" s="54"/>
      <c r="GT21" s="54"/>
      <c r="GU21" s="54"/>
      <c r="GV21" s="54"/>
      <c r="GW21" s="54"/>
      <c r="GX21" s="54"/>
      <c r="GY21" s="54"/>
      <c r="GZ21" s="54"/>
      <c r="HA21" s="54"/>
      <c r="HB21" s="54"/>
      <c r="HC21" s="54"/>
      <c r="HD21" s="54"/>
      <c r="HE21" s="54"/>
      <c r="HF21" s="54"/>
      <c r="HG21" s="54"/>
      <c r="HH21" s="54"/>
      <c r="HI21" s="54"/>
      <c r="HJ21" s="54"/>
      <c r="HK21" s="54"/>
      <c r="HL21" s="54"/>
      <c r="HM21" s="54"/>
      <c r="HN21" s="54"/>
      <c r="HO21" s="54"/>
      <c r="HP21" s="54"/>
      <c r="HQ21" s="54"/>
      <c r="HR21" s="54"/>
      <c r="HS21" s="54"/>
      <c r="HT21" s="54"/>
      <c r="HU21" s="54"/>
      <c r="HV21" s="54"/>
      <c r="HW21" s="54"/>
      <c r="HX21" s="54"/>
      <c r="HY21" s="54"/>
      <c r="HZ21" s="54"/>
      <c r="IA21" s="54"/>
      <c r="IB21" s="54"/>
      <c r="IC21" s="54"/>
      <c r="ID21" s="54"/>
      <c r="IE21" s="54"/>
      <c r="IF21" s="54"/>
      <c r="IG21" s="54"/>
      <c r="IH21" s="54"/>
      <c r="II21" s="54"/>
      <c r="IJ21" s="54"/>
      <c r="IK21" s="54"/>
      <c r="IL21" s="54"/>
      <c r="IM21" s="54"/>
      <c r="IN21" s="54"/>
      <c r="IO21" s="54"/>
      <c r="IP21" s="54"/>
      <c r="IQ21" s="54"/>
      <c r="IR21" s="54"/>
      <c r="IS21" s="54"/>
      <c r="IT21" s="54"/>
      <c r="IU21" s="54"/>
      <c r="IV21" s="54"/>
      <c r="IW21" s="54"/>
      <c r="IX21" s="54"/>
      <c r="IY21" s="54"/>
      <c r="IZ21" s="54"/>
      <c r="JA21" s="54"/>
      <c r="JB21" s="54"/>
      <c r="JC21" s="54"/>
    </row>
    <row r="22" spans="1:263" s="238" customFormat="1" x14ac:dyDescent="0.3">
      <c r="A22" s="57"/>
      <c r="B22" s="237">
        <v>1</v>
      </c>
      <c r="C22" s="889" t="s">
        <v>29</v>
      </c>
      <c r="D22" s="889"/>
      <c r="E22" s="889"/>
      <c r="F22" s="889"/>
      <c r="G22" s="889"/>
      <c r="H22" s="889"/>
      <c r="I22" s="889"/>
      <c r="J22" s="889"/>
      <c r="K22" s="889"/>
      <c r="L22" s="890"/>
      <c r="M22" s="57"/>
      <c r="N22" s="57"/>
      <c r="O22" s="57"/>
      <c r="P22" s="46" t="s">
        <v>312</v>
      </c>
      <c r="Q22" s="58"/>
      <c r="R22" s="58"/>
      <c r="S22" s="58"/>
      <c r="T22" s="58"/>
      <c r="U22" s="58"/>
      <c r="V22" s="58"/>
      <c r="W22" s="58"/>
      <c r="X22" s="58"/>
      <c r="Y22" s="58"/>
      <c r="Z22" s="58"/>
      <c r="AA22" s="58"/>
      <c r="AB22" s="58"/>
      <c r="AC22" s="58"/>
      <c r="AD22" s="58"/>
      <c r="AE22" s="57"/>
      <c r="AF22" s="57"/>
      <c r="AG22" s="57"/>
      <c r="AH22" s="56"/>
      <c r="AI22" s="117"/>
      <c r="AJ22" s="117"/>
      <c r="AK22" s="117"/>
      <c r="AL22" s="117"/>
      <c r="AM22" s="117"/>
      <c r="AN22" s="117"/>
      <c r="AO22" s="117"/>
      <c r="AP22" s="117"/>
      <c r="AQ22" s="117"/>
      <c r="AR22" s="117"/>
      <c r="AS22" s="117"/>
      <c r="AT22" s="118"/>
      <c r="AU22" s="57"/>
      <c r="AV22" s="57"/>
      <c r="AW22" s="57"/>
      <c r="AX22" s="57"/>
      <c r="AY22" s="57"/>
      <c r="AZ22" s="57"/>
      <c r="BA22" s="882"/>
      <c r="BB22" s="882"/>
      <c r="BC22" s="882"/>
      <c r="BD22" s="882"/>
      <c r="BE22" s="882"/>
      <c r="BF22" s="882"/>
      <c r="BG22" s="882"/>
      <c r="BH22" s="882"/>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7"/>
      <c r="FD22" s="57"/>
      <c r="FE22" s="57"/>
      <c r="FF22" s="57"/>
      <c r="FG22" s="57"/>
      <c r="FH22" s="57"/>
      <c r="FI22" s="57"/>
      <c r="FJ22" s="57"/>
      <c r="FK22" s="57"/>
      <c r="FL22" s="57"/>
      <c r="FM22" s="57"/>
      <c r="FN22" s="57"/>
      <c r="FO22" s="57"/>
      <c r="FP22" s="57"/>
      <c r="FQ22" s="57"/>
      <c r="FR22" s="57"/>
      <c r="FS22" s="57"/>
      <c r="FT22" s="57"/>
      <c r="FU22" s="57"/>
      <c r="FV22" s="57"/>
      <c r="FW22" s="57"/>
      <c r="FX22" s="57"/>
      <c r="FY22" s="57"/>
      <c r="FZ22" s="57"/>
      <c r="GA22" s="57"/>
      <c r="GB22" s="57"/>
      <c r="GC22" s="57"/>
      <c r="GD22" s="57"/>
      <c r="GE22" s="57"/>
      <c r="GF22" s="57"/>
      <c r="GG22" s="57"/>
      <c r="GH22" s="57"/>
      <c r="GI22" s="57"/>
      <c r="GJ22" s="57"/>
      <c r="GK22" s="57"/>
      <c r="GL22" s="57"/>
      <c r="GM22" s="57"/>
      <c r="GN22" s="57"/>
      <c r="GO22" s="57"/>
      <c r="GP22" s="57"/>
      <c r="GQ22" s="57"/>
      <c r="GR22" s="57"/>
      <c r="GS22" s="57"/>
      <c r="GT22" s="57"/>
      <c r="GU22" s="57"/>
      <c r="GV22" s="57"/>
      <c r="GW22" s="57"/>
      <c r="GX22" s="57"/>
      <c r="GY22" s="57"/>
      <c r="GZ22" s="57"/>
      <c r="HA22" s="57"/>
      <c r="HB22" s="57"/>
      <c r="HC22" s="57"/>
      <c r="HD22" s="57"/>
      <c r="HE22" s="57"/>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c r="ID22" s="57"/>
      <c r="IE22" s="57"/>
      <c r="IF22" s="57"/>
      <c r="IG22" s="57"/>
      <c r="IH22" s="57"/>
      <c r="II22" s="57"/>
      <c r="IJ22" s="57"/>
      <c r="IK22" s="57"/>
      <c r="IL22" s="57"/>
      <c r="IM22" s="57"/>
      <c r="IN22" s="57"/>
      <c r="IO22" s="57"/>
      <c r="IP22" s="57"/>
      <c r="IQ22" s="57"/>
      <c r="IR22" s="57"/>
      <c r="IS22" s="57"/>
      <c r="IT22" s="57"/>
      <c r="IU22" s="57"/>
      <c r="IV22" s="57"/>
      <c r="IW22" s="57"/>
      <c r="IX22" s="57"/>
      <c r="IY22" s="57"/>
      <c r="IZ22" s="57"/>
      <c r="JA22" s="57"/>
      <c r="JB22" s="57"/>
      <c r="JC22" s="57"/>
    </row>
    <row r="23" spans="1:263" ht="15" customHeight="1" x14ac:dyDescent="0.3">
      <c r="B23" s="239"/>
      <c r="C23" s="240" t="s">
        <v>310</v>
      </c>
      <c r="D23" s="241"/>
      <c r="E23" s="241"/>
      <c r="F23" s="241"/>
      <c r="G23" s="241"/>
      <c r="H23" s="241"/>
      <c r="I23" s="241"/>
      <c r="J23" s="241"/>
      <c r="K23" s="242"/>
      <c r="L23" s="243"/>
      <c r="O23" s="45"/>
      <c r="P23" s="59" t="s">
        <v>313</v>
      </c>
      <c r="AD23" s="46"/>
      <c r="AH23" s="50">
        <v>8</v>
      </c>
      <c r="AI23" s="527" t="s">
        <v>245</v>
      </c>
      <c r="AJ23" s="527"/>
      <c r="AK23" s="527"/>
      <c r="AL23" s="527"/>
      <c r="AM23" s="527"/>
      <c r="AN23" s="527"/>
      <c r="AO23" s="527"/>
      <c r="AP23" s="527"/>
      <c r="AQ23" s="527"/>
      <c r="AR23" s="527"/>
      <c r="AS23" s="527"/>
      <c r="AT23" s="528"/>
      <c r="BA23" s="882"/>
      <c r="BB23" s="882"/>
      <c r="BC23" s="882"/>
      <c r="BD23" s="882"/>
      <c r="BE23" s="882"/>
      <c r="BF23" s="882"/>
      <c r="BG23" s="882"/>
      <c r="BH23" s="882"/>
    </row>
    <row r="24" spans="1:263" ht="15" customHeight="1" x14ac:dyDescent="0.3">
      <c r="B24" s="535">
        <v>1.1000000000000001</v>
      </c>
      <c r="C24" s="888" t="s">
        <v>33</v>
      </c>
      <c r="D24" s="888"/>
      <c r="E24" s="888"/>
      <c r="F24" s="888"/>
      <c r="G24" s="888"/>
      <c r="H24" s="888"/>
      <c r="I24" s="888"/>
      <c r="J24" s="888"/>
      <c r="K24" s="888"/>
      <c r="L24" s="362" t="s">
        <v>26</v>
      </c>
      <c r="O24" s="45"/>
      <c r="P24" s="46" t="s">
        <v>45</v>
      </c>
      <c r="AD24" s="46"/>
      <c r="AH24" s="62"/>
      <c r="AI24" s="525" t="s">
        <v>203</v>
      </c>
      <c r="AJ24" s="525"/>
      <c r="AK24" s="525"/>
      <c r="AL24" s="525"/>
      <c r="AM24" s="525"/>
      <c r="AN24" s="525"/>
      <c r="AO24" s="525"/>
      <c r="AP24" s="525"/>
      <c r="AQ24" s="525"/>
      <c r="AR24" s="525"/>
      <c r="AS24" s="525"/>
      <c r="AT24" s="526"/>
      <c r="BA24" s="882"/>
      <c r="BB24" s="882"/>
      <c r="BC24" s="882"/>
      <c r="BD24" s="882"/>
      <c r="BE24" s="882"/>
      <c r="BF24" s="882"/>
      <c r="BG24" s="882"/>
      <c r="BH24" s="882"/>
    </row>
    <row r="25" spans="1:263" x14ac:dyDescent="0.3">
      <c r="B25" s="244">
        <v>1.2</v>
      </c>
      <c r="C25" s="887" t="s">
        <v>30</v>
      </c>
      <c r="D25" s="887"/>
      <c r="E25" s="887"/>
      <c r="F25" s="887"/>
      <c r="G25" s="887"/>
      <c r="H25" s="887"/>
      <c r="I25" s="887"/>
      <c r="J25" s="887"/>
      <c r="K25" s="887"/>
      <c r="L25" s="363" t="s">
        <v>27</v>
      </c>
      <c r="O25" s="45"/>
      <c r="P25" s="46" t="s">
        <v>46</v>
      </c>
      <c r="AD25" s="46"/>
      <c r="AH25" s="64">
        <v>9</v>
      </c>
      <c r="AI25" s="865" t="s">
        <v>246</v>
      </c>
      <c r="AJ25" s="865"/>
      <c r="AK25" s="865"/>
      <c r="AL25" s="865"/>
      <c r="AM25" s="865"/>
      <c r="AN25" s="865"/>
      <c r="AO25" s="865"/>
      <c r="AP25" s="865"/>
      <c r="AQ25" s="865"/>
      <c r="AR25" s="865"/>
      <c r="AS25" s="865"/>
      <c r="AT25" s="866"/>
    </row>
    <row r="26" spans="1:263" x14ac:dyDescent="0.3">
      <c r="B26" s="245">
        <v>1.3</v>
      </c>
      <c r="C26" s="726" t="s">
        <v>31</v>
      </c>
      <c r="D26" s="726"/>
      <c r="E26" s="726"/>
      <c r="F26" s="726"/>
      <c r="G26" s="726"/>
      <c r="H26" s="726"/>
      <c r="I26" s="726"/>
      <c r="J26" s="726"/>
      <c r="K26" s="726"/>
      <c r="L26" s="363"/>
      <c r="O26" s="45"/>
      <c r="P26" s="886" t="s">
        <v>37</v>
      </c>
      <c r="Q26" s="886"/>
      <c r="R26" s="886"/>
      <c r="S26" s="886"/>
      <c r="AD26" s="46"/>
      <c r="AH26" s="48"/>
      <c r="AI26" s="865"/>
      <c r="AJ26" s="865"/>
      <c r="AK26" s="865"/>
      <c r="AL26" s="865"/>
      <c r="AM26" s="865"/>
      <c r="AN26" s="865"/>
      <c r="AO26" s="865"/>
      <c r="AP26" s="865"/>
      <c r="AQ26" s="865"/>
      <c r="AR26" s="865"/>
      <c r="AS26" s="865"/>
      <c r="AT26" s="866"/>
    </row>
    <row r="27" spans="1:263" ht="29.25" customHeight="1" x14ac:dyDescent="0.3">
      <c r="B27" s="717"/>
      <c r="C27" s="736" t="s">
        <v>32</v>
      </c>
      <c r="D27" s="719" t="str">
        <f>IF(L25="Yes",P26,IF(L24="No",P26,IF(AND(L26="No",L25="No"),P29,IF(AND(L26="Yes",L25="No",L24="Yes"),P27,""))))</f>
        <v>Please proceed to question 1.4</v>
      </c>
      <c r="E27" s="719"/>
      <c r="F27" s="719"/>
      <c r="G27" s="719"/>
      <c r="H27" s="719"/>
      <c r="I27" s="719"/>
      <c r="J27" s="719"/>
      <c r="K27" s="719"/>
      <c r="L27" s="731"/>
      <c r="N27" s="60" t="str">
        <f>IF(AND(L26="Yes",L25="No",L24="Yes"),P24,"")</f>
        <v/>
      </c>
      <c r="P27" s="709" t="s">
        <v>282</v>
      </c>
      <c r="Q27" s="709"/>
      <c r="R27" s="709"/>
      <c r="S27" s="709"/>
      <c r="T27" s="709"/>
      <c r="U27" s="709"/>
      <c r="V27" s="709"/>
      <c r="W27" s="709"/>
      <c r="X27" s="709"/>
      <c r="Y27" s="709"/>
      <c r="Z27" s="709"/>
      <c r="AA27" s="709"/>
      <c r="AB27" s="709"/>
      <c r="AD27" s="46"/>
      <c r="AH27" s="50"/>
      <c r="AI27" s="111"/>
      <c r="AJ27" s="111"/>
      <c r="AK27" s="111"/>
      <c r="AL27" s="111"/>
      <c r="AM27" s="111"/>
      <c r="AN27" s="111"/>
      <c r="AO27" s="111"/>
      <c r="AP27" s="111"/>
      <c r="AQ27" s="111"/>
      <c r="AR27" s="111"/>
      <c r="AS27" s="111"/>
      <c r="AT27" s="112"/>
    </row>
    <row r="28" spans="1:263" x14ac:dyDescent="0.3">
      <c r="B28" s="718"/>
      <c r="C28" s="737"/>
      <c r="D28" s="815" t="str">
        <f>IF(D27=P27,P28,"")</f>
        <v/>
      </c>
      <c r="E28" s="815"/>
      <c r="F28" s="815"/>
      <c r="G28" s="815"/>
      <c r="H28" s="815"/>
      <c r="I28" s="815"/>
      <c r="J28" s="815"/>
      <c r="K28" s="815"/>
      <c r="L28" s="732"/>
      <c r="O28" s="61"/>
      <c r="P28" s="814" t="s">
        <v>133</v>
      </c>
      <c r="Q28" s="814"/>
      <c r="R28" s="814"/>
      <c r="S28" s="814"/>
      <c r="T28" s="814"/>
      <c r="U28" s="814"/>
      <c r="V28" s="814"/>
      <c r="W28" s="814"/>
      <c r="X28" s="814"/>
      <c r="Y28" s="814"/>
      <c r="Z28" s="814"/>
      <c r="AA28" s="814"/>
      <c r="AB28" s="814"/>
      <c r="AD28" s="46"/>
      <c r="AH28" s="48">
        <v>10</v>
      </c>
      <c r="AI28" s="865" t="s">
        <v>202</v>
      </c>
      <c r="AJ28" s="865"/>
      <c r="AK28" s="865"/>
      <c r="AL28" s="865"/>
      <c r="AM28" s="865"/>
      <c r="AN28" s="865"/>
      <c r="AO28" s="865"/>
      <c r="AP28" s="865"/>
      <c r="AQ28" s="865"/>
      <c r="AR28" s="865"/>
      <c r="AS28" s="865"/>
      <c r="AT28" s="866"/>
    </row>
    <row r="29" spans="1:263" x14ac:dyDescent="0.3">
      <c r="B29" s="239"/>
      <c r="C29" s="240" t="s">
        <v>127</v>
      </c>
      <c r="D29" s="241"/>
      <c r="E29" s="241"/>
      <c r="F29" s="241"/>
      <c r="G29" s="241"/>
      <c r="H29" s="241"/>
      <c r="I29" s="241"/>
      <c r="J29" s="241"/>
      <c r="K29" s="242"/>
      <c r="L29" s="243"/>
      <c r="O29" s="45"/>
      <c r="P29" s="46" t="s">
        <v>39</v>
      </c>
      <c r="AD29" s="46"/>
      <c r="AH29" s="48"/>
      <c r="AI29" s="865"/>
      <c r="AJ29" s="865"/>
      <c r="AK29" s="865"/>
      <c r="AL29" s="865"/>
      <c r="AM29" s="865"/>
      <c r="AN29" s="865"/>
      <c r="AO29" s="865"/>
      <c r="AP29" s="865"/>
      <c r="AQ29" s="865"/>
      <c r="AR29" s="865"/>
      <c r="AS29" s="865"/>
      <c r="AT29" s="866"/>
    </row>
    <row r="30" spans="1:263" ht="15" customHeight="1" x14ac:dyDescent="0.3">
      <c r="B30" s="246">
        <v>1.4</v>
      </c>
      <c r="C30" s="720" t="s">
        <v>520</v>
      </c>
      <c r="D30" s="720"/>
      <c r="E30" s="720"/>
      <c r="F30" s="720"/>
      <c r="G30" s="720"/>
      <c r="H30" s="720"/>
      <c r="I30" s="720"/>
      <c r="J30" s="720"/>
      <c r="K30" s="720"/>
      <c r="L30" s="364" t="s">
        <v>26</v>
      </c>
      <c r="O30" s="45"/>
      <c r="P30" s="46" t="s">
        <v>38</v>
      </c>
      <c r="AD30" s="46"/>
      <c r="AH30" s="50"/>
      <c r="AI30" s="111"/>
      <c r="AJ30" s="111"/>
      <c r="AK30" s="111"/>
      <c r="AL30" s="111"/>
      <c r="AM30" s="111"/>
      <c r="AN30" s="111"/>
      <c r="AO30" s="111"/>
      <c r="AP30" s="111"/>
      <c r="AQ30" s="111"/>
      <c r="AR30" s="111"/>
      <c r="AS30" s="111"/>
      <c r="AT30" s="112"/>
    </row>
    <row r="31" spans="1:263" ht="17.25" customHeight="1" x14ac:dyDescent="0.3">
      <c r="B31" s="723">
        <v>1.5</v>
      </c>
      <c r="C31" s="726" t="s">
        <v>551</v>
      </c>
      <c r="D31" s="726"/>
      <c r="E31" s="726"/>
      <c r="F31" s="726"/>
      <c r="G31" s="726"/>
      <c r="H31" s="726"/>
      <c r="I31" s="726"/>
      <c r="J31" s="726"/>
      <c r="K31" s="726"/>
      <c r="L31" s="363" t="s">
        <v>26</v>
      </c>
      <c r="O31" s="45"/>
      <c r="P31" s="709" t="s">
        <v>151</v>
      </c>
      <c r="Q31" s="709"/>
      <c r="R31" s="709"/>
      <c r="S31" s="709"/>
      <c r="T31" s="709"/>
      <c r="U31" s="709"/>
      <c r="V31" s="709"/>
      <c r="W31" s="709"/>
      <c r="X31" s="709"/>
      <c r="Y31" s="709"/>
      <c r="Z31" s="709"/>
      <c r="AA31" s="709"/>
      <c r="AB31" s="709"/>
      <c r="AD31" s="46"/>
      <c r="AH31" s="48">
        <v>11</v>
      </c>
      <c r="AI31" s="852" t="s">
        <v>283</v>
      </c>
      <c r="AJ31" s="852"/>
      <c r="AK31" s="852"/>
      <c r="AL31" s="852"/>
      <c r="AM31" s="852"/>
      <c r="AN31" s="852"/>
      <c r="AO31" s="852"/>
      <c r="AP31" s="852"/>
      <c r="AQ31" s="852"/>
      <c r="AR31" s="852"/>
      <c r="AS31" s="852"/>
      <c r="AT31" s="853"/>
    </row>
    <row r="32" spans="1:263" ht="30.75" customHeight="1" x14ac:dyDescent="0.3">
      <c r="B32" s="724"/>
      <c r="C32" s="721" t="s">
        <v>32</v>
      </c>
      <c r="D32" s="699" t="str">
        <f>IF(N27="DMEV",P27,IF(L30="No",P30,IF(AND(L31="Yes",L30="Yes"),P31,IF(AND(L30="Yes",L31="no"),P34,""))))</f>
        <v>Please proceed to question 1.6</v>
      </c>
      <c r="E32" s="699"/>
      <c r="F32" s="699"/>
      <c r="G32" s="699"/>
      <c r="H32" s="699"/>
      <c r="I32" s="699"/>
      <c r="J32" s="699"/>
      <c r="K32" s="699"/>
      <c r="L32" s="700"/>
      <c r="N32" s="63" t="str">
        <f>IF(N27="DMEV",P24,IF(L30="No","",IF(AND(L30="Yes",L31="Yes"),P25,IF(AND(L30="Yes",L31="No"),P24,""))))</f>
        <v/>
      </c>
      <c r="P32" s="814" t="s">
        <v>64</v>
      </c>
      <c r="Q32" s="814"/>
      <c r="R32" s="814"/>
      <c r="S32" s="814"/>
      <c r="T32" s="814"/>
      <c r="U32" s="814"/>
      <c r="V32" s="814"/>
      <c r="W32" s="814"/>
      <c r="X32" s="814"/>
      <c r="Y32" s="814"/>
      <c r="Z32" s="814"/>
      <c r="AA32" s="814"/>
      <c r="AD32" s="46"/>
      <c r="AH32" s="64"/>
      <c r="AI32" s="852"/>
      <c r="AJ32" s="852"/>
      <c r="AK32" s="852"/>
      <c r="AL32" s="852"/>
      <c r="AM32" s="852"/>
      <c r="AN32" s="852"/>
      <c r="AO32" s="852"/>
      <c r="AP32" s="852"/>
      <c r="AQ32" s="852"/>
      <c r="AR32" s="852"/>
      <c r="AS32" s="852"/>
      <c r="AT32" s="853"/>
    </row>
    <row r="33" spans="1:46" ht="15" customHeight="1" x14ac:dyDescent="0.3">
      <c r="B33" s="725"/>
      <c r="C33" s="722"/>
      <c r="D33" s="827" t="str">
        <f>IF(AND(L31="Yes",L30="Yes"),P28,IF(AND(L31="No",L30="Yes"),P28,""))</f>
        <v/>
      </c>
      <c r="E33" s="827"/>
      <c r="F33" s="827"/>
      <c r="G33" s="827"/>
      <c r="H33" s="827"/>
      <c r="I33" s="827"/>
      <c r="J33" s="827"/>
      <c r="K33" s="827"/>
      <c r="L33" s="828"/>
      <c r="N33" s="63" t="str">
        <f>IF(OR(D28=P28,D33=P28),"OMIT","")</f>
        <v/>
      </c>
      <c r="P33" s="65"/>
      <c r="Q33" s="65"/>
      <c r="R33" s="65"/>
      <c r="S33" s="65"/>
      <c r="T33" s="65"/>
      <c r="U33" s="65"/>
      <c r="V33" s="65"/>
      <c r="W33" s="65"/>
      <c r="X33" s="65"/>
      <c r="Y33" s="65"/>
      <c r="Z33" s="65"/>
      <c r="AA33" s="65"/>
      <c r="AD33" s="46"/>
      <c r="AH33" s="48"/>
      <c r="AI33" s="852"/>
      <c r="AJ33" s="852"/>
      <c r="AK33" s="852"/>
      <c r="AL33" s="852"/>
      <c r="AM33" s="852"/>
      <c r="AN33" s="852"/>
      <c r="AO33" s="852"/>
      <c r="AP33" s="852"/>
      <c r="AQ33" s="852"/>
      <c r="AR33" s="852"/>
      <c r="AS33" s="852"/>
      <c r="AT33" s="853"/>
    </row>
    <row r="34" spans="1:46" ht="15" thickBot="1" x14ac:dyDescent="0.35">
      <c r="B34" s="247"/>
      <c r="C34" s="248" t="s">
        <v>281</v>
      </c>
      <c r="D34" s="249"/>
      <c r="E34" s="249"/>
      <c r="F34" s="249"/>
      <c r="G34" s="249"/>
      <c r="H34" s="249"/>
      <c r="I34" s="249"/>
      <c r="J34" s="249"/>
      <c r="K34" s="250"/>
      <c r="L34" s="251"/>
      <c r="O34" s="45"/>
      <c r="P34" s="66" t="s">
        <v>152</v>
      </c>
      <c r="AD34" s="46"/>
      <c r="AH34" s="72"/>
      <c r="AI34" s="119"/>
      <c r="AJ34" s="119"/>
      <c r="AK34" s="119"/>
      <c r="AL34" s="119"/>
      <c r="AM34" s="119"/>
      <c r="AN34" s="119"/>
      <c r="AO34" s="119"/>
      <c r="AP34" s="119"/>
      <c r="AQ34" s="119"/>
      <c r="AR34" s="119"/>
      <c r="AS34" s="119"/>
      <c r="AT34" s="120"/>
    </row>
    <row r="35" spans="1:46" ht="15" customHeight="1" x14ac:dyDescent="0.3">
      <c r="B35" s="252">
        <v>1.6</v>
      </c>
      <c r="C35" s="832" t="s">
        <v>320</v>
      </c>
      <c r="D35" s="832"/>
      <c r="E35" s="832"/>
      <c r="F35" s="832"/>
      <c r="G35" s="832"/>
      <c r="H35" s="832"/>
      <c r="I35" s="832"/>
      <c r="J35" s="832"/>
      <c r="K35" s="832"/>
      <c r="L35" s="364" t="s">
        <v>26</v>
      </c>
      <c r="O35" s="45"/>
      <c r="P35" s="46" t="s">
        <v>318</v>
      </c>
      <c r="Y35" s="46" t="s">
        <v>46</v>
      </c>
      <c r="AD35" s="46"/>
    </row>
    <row r="36" spans="1:46" x14ac:dyDescent="0.3">
      <c r="B36" s="245">
        <v>1.7</v>
      </c>
      <c r="C36" s="726" t="s">
        <v>321</v>
      </c>
      <c r="D36" s="726"/>
      <c r="E36" s="726"/>
      <c r="F36" s="726"/>
      <c r="G36" s="726"/>
      <c r="H36" s="726"/>
      <c r="I36" s="726"/>
      <c r="J36" s="726"/>
      <c r="K36" s="726"/>
      <c r="L36" s="363" t="s">
        <v>26</v>
      </c>
      <c r="N36" s="46"/>
      <c r="O36" s="45"/>
      <c r="P36" s="46" t="s">
        <v>319</v>
      </c>
      <c r="Y36" s="46" t="s">
        <v>45</v>
      </c>
      <c r="AD36" s="46"/>
    </row>
    <row r="37" spans="1:46" x14ac:dyDescent="0.3">
      <c r="B37" s="253">
        <v>1.8</v>
      </c>
      <c r="C37" s="701" t="s">
        <v>259</v>
      </c>
      <c r="D37" s="702"/>
      <c r="E37" s="702"/>
      <c r="F37" s="702"/>
      <c r="G37" s="702"/>
      <c r="H37" s="702"/>
      <c r="I37" s="702"/>
      <c r="J37" s="702"/>
      <c r="K37" s="702"/>
      <c r="L37" s="703"/>
      <c r="O37" s="45"/>
      <c r="P37" s="67" t="s">
        <v>171</v>
      </c>
      <c r="Q37" s="67"/>
      <c r="R37" s="67"/>
      <c r="S37" s="68"/>
      <c r="T37" s="68"/>
      <c r="U37" s="68"/>
      <c r="W37" s="68" t="s">
        <v>172</v>
      </c>
      <c r="X37" s="68"/>
      <c r="AD37" s="46"/>
    </row>
    <row r="38" spans="1:46" ht="47.25" customHeight="1" x14ac:dyDescent="0.3">
      <c r="B38" s="254"/>
      <c r="C38" s="698" t="s">
        <v>238</v>
      </c>
      <c r="D38" s="698"/>
      <c r="E38" s="255" t="s">
        <v>56</v>
      </c>
      <c r="F38" s="833" t="s">
        <v>322</v>
      </c>
      <c r="G38" s="833"/>
      <c r="H38" s="833"/>
      <c r="I38" s="698" t="str">
        <f>IF(N27="DMEV",CONCATENATE(P22,P23),P22)</f>
        <v>Action for Individual Wet Room to Ensure Compliance</v>
      </c>
      <c r="J38" s="698"/>
      <c r="K38" s="698"/>
      <c r="L38" s="864"/>
      <c r="N38" s="69" t="str">
        <f>IFERROR(IF(MATCH("Upgrade*",I39:I44,0),"Upgrade",""),"")</f>
        <v/>
      </c>
      <c r="O38" s="45"/>
      <c r="P38" s="861" t="s">
        <v>170</v>
      </c>
      <c r="Q38" s="862"/>
      <c r="R38" s="862"/>
      <c r="S38" s="863"/>
      <c r="T38" s="66" t="s">
        <v>124</v>
      </c>
      <c r="AD38" s="46"/>
    </row>
    <row r="39" spans="1:46" x14ac:dyDescent="0.3">
      <c r="A39" s="256"/>
      <c r="B39" s="370" t="str">
        <f>IFERROR(VLOOKUP($F39,Data!$S$8:$T$12,2,0),"")</f>
        <v/>
      </c>
      <c r="C39" s="735"/>
      <c r="D39" s="735"/>
      <c r="E39" s="257" t="str">
        <f>IFERROR(VLOOKUP(C39,Data!$I$7:$M$15,5,0),"")</f>
        <v/>
      </c>
      <c r="F39" s="734"/>
      <c r="G39" s="734"/>
      <c r="H39" s="734"/>
      <c r="I39" s="829" t="str">
        <f>IFERROR(VLOOKUP(F39,Data!$S$8:$U$12,3,0),"")</f>
        <v/>
      </c>
      <c r="J39" s="830"/>
      <c r="K39" s="830"/>
      <c r="L39" s="831"/>
      <c r="M39" s="45" t="str">
        <f>IF(AND(F39=$T$41,$N$46="DMEV"),"D","")</f>
        <v/>
      </c>
      <c r="N39" s="70" t="str">
        <f>IFERROR(IF(MATCH("None",I39:I44,0),"None",""),"")</f>
        <v/>
      </c>
      <c r="O39" s="45" t="str">
        <f t="shared" ref="O39:O44" si="0">IF(AND(C39="Bathroom",F39="Intermittent Extract Ventilation"),"BTMIEV","")</f>
        <v/>
      </c>
      <c r="P39" s="71" t="str">
        <f>IF($B39="",$B39,IF(ISNUMBER(SEARCH($B39,"DMEV")),"DMEV",$B39))</f>
        <v/>
      </c>
      <c r="Q39" s="71" t="str">
        <f>IF($B39="",$B39,IF(ISNUMBER(SEARCH($B39,"DMEV")),"DMEV",$B39))</f>
        <v/>
      </c>
      <c r="R39" s="71" t="str">
        <f t="shared" ref="R39:R44" si="1">IF(AND(C39="Kitchen/Living Accommodation",B39="IEV"),"OPS","")</f>
        <v/>
      </c>
      <c r="S39" s="71" t="str">
        <f t="shared" ref="S39:S44" si="2">IF(AND(Q39="IEV",R39="OPS"),3,"")</f>
        <v/>
      </c>
      <c r="T39" s="46" t="s">
        <v>160</v>
      </c>
      <c r="AD39" s="46"/>
    </row>
    <row r="40" spans="1:46" x14ac:dyDescent="0.3">
      <c r="A40" s="256"/>
      <c r="B40" s="370" t="str">
        <f>IFERROR(VLOOKUP($F40,Data!$S$8:$T$12,2,0),"")</f>
        <v/>
      </c>
      <c r="C40" s="735"/>
      <c r="D40" s="735"/>
      <c r="E40" s="257" t="str">
        <f>IFERROR(VLOOKUP(C40,Data!$I$7:$M$15,5,0),"")</f>
        <v/>
      </c>
      <c r="F40" s="734"/>
      <c r="G40" s="734"/>
      <c r="H40" s="734"/>
      <c r="I40" s="829" t="str">
        <f>IFERROR(VLOOKUP(F40,Data!$S$8:$U$12,3,0),"")</f>
        <v/>
      </c>
      <c r="J40" s="830"/>
      <c r="K40" s="830"/>
      <c r="L40" s="831"/>
      <c r="M40" s="45" t="str">
        <f t="shared" ref="M40:M44" si="3">IF(AND(F40=$T$41,$N$46="DMEV"),"D","")</f>
        <v/>
      </c>
      <c r="N40" s="73" t="str">
        <f>IF(AND($L$35="No",$L$36="No",$N$39=""),"Incomplete","")</f>
        <v>Incomplete</v>
      </c>
      <c r="O40" s="74" t="str">
        <f t="shared" si="0"/>
        <v/>
      </c>
      <c r="P40" s="71" t="str">
        <f t="shared" ref="P40:Q44" si="4">IF($B40="",$B40,IF(ISNUMBER(SEARCH($B40,"DMEV")),"DMEV",$B40))</f>
        <v/>
      </c>
      <c r="Q40" s="71" t="str">
        <f t="shared" si="4"/>
        <v/>
      </c>
      <c r="R40" s="71" t="str">
        <f t="shared" si="1"/>
        <v/>
      </c>
      <c r="S40" s="71" t="str">
        <f t="shared" si="2"/>
        <v/>
      </c>
      <c r="AD40" s="46"/>
    </row>
    <row r="41" spans="1:46" x14ac:dyDescent="0.3">
      <c r="A41" s="256"/>
      <c r="B41" s="370" t="str">
        <f>IFERROR(VLOOKUP($F41,Data!$S$8:$T$12,2,0),"")</f>
        <v/>
      </c>
      <c r="C41" s="735"/>
      <c r="D41" s="735"/>
      <c r="E41" s="257" t="str">
        <f>IFERROR(VLOOKUP(C41,Data!$I$7:$M$15,5,0),"")</f>
        <v/>
      </c>
      <c r="F41" s="734"/>
      <c r="G41" s="734"/>
      <c r="H41" s="734"/>
      <c r="I41" s="829" t="str">
        <f>IFERROR(VLOOKUP(F41,Data!$S$8:$U$12,3,0),"")</f>
        <v/>
      </c>
      <c r="J41" s="830"/>
      <c r="K41" s="830"/>
      <c r="L41" s="831"/>
      <c r="M41" s="45" t="str">
        <f t="shared" si="3"/>
        <v/>
      </c>
      <c r="O41" s="74" t="str">
        <f t="shared" si="0"/>
        <v/>
      </c>
      <c r="P41" s="71" t="str">
        <f t="shared" si="4"/>
        <v/>
      </c>
      <c r="Q41" s="71" t="str">
        <f t="shared" si="4"/>
        <v/>
      </c>
      <c r="R41" s="71" t="str">
        <f t="shared" si="1"/>
        <v/>
      </c>
      <c r="S41" s="71" t="str">
        <f t="shared" si="2"/>
        <v/>
      </c>
      <c r="T41" s="46" t="s">
        <v>122</v>
      </c>
      <c r="AD41" s="46"/>
    </row>
    <row r="42" spans="1:46" x14ac:dyDescent="0.3">
      <c r="A42" s="256"/>
      <c r="B42" s="370" t="str">
        <f>IFERROR(VLOOKUP($F42,Data!$S$8:$T$12,2,0),"")</f>
        <v/>
      </c>
      <c r="C42" s="735"/>
      <c r="D42" s="735"/>
      <c r="E42" s="257" t="str">
        <f>IFERROR(VLOOKUP(C42,Data!$I$7:$M$15,5,0),"")</f>
        <v/>
      </c>
      <c r="F42" s="734"/>
      <c r="G42" s="734"/>
      <c r="H42" s="734"/>
      <c r="I42" s="829" t="str">
        <f>IFERROR(VLOOKUP(F42,Data!$S$8:$U$12,3,0),"")</f>
        <v/>
      </c>
      <c r="J42" s="830"/>
      <c r="K42" s="830"/>
      <c r="L42" s="831"/>
      <c r="M42" s="45" t="str">
        <f t="shared" si="3"/>
        <v/>
      </c>
      <c r="O42" s="74" t="str">
        <f t="shared" si="0"/>
        <v/>
      </c>
      <c r="P42" s="71" t="str">
        <f t="shared" si="4"/>
        <v/>
      </c>
      <c r="Q42" s="71" t="str">
        <f t="shared" si="4"/>
        <v/>
      </c>
      <c r="R42" s="71" t="str">
        <f t="shared" si="1"/>
        <v/>
      </c>
      <c r="S42" s="71" t="str">
        <f t="shared" si="2"/>
        <v/>
      </c>
      <c r="AD42" s="46"/>
    </row>
    <row r="43" spans="1:46" x14ac:dyDescent="0.3">
      <c r="A43" s="256"/>
      <c r="B43" s="370" t="str">
        <f>IFERROR(VLOOKUP($F43,Data!$S$8:$T$12,2,0),"")</f>
        <v/>
      </c>
      <c r="C43" s="735"/>
      <c r="D43" s="735"/>
      <c r="E43" s="257" t="str">
        <f>IFERROR(VLOOKUP(C43,Data!$I$7:$M$15,5,0),"")</f>
        <v/>
      </c>
      <c r="F43" s="734"/>
      <c r="G43" s="734"/>
      <c r="H43" s="734"/>
      <c r="I43" s="829" t="str">
        <f>IFERROR(VLOOKUP(F43,Data!$S$8:$U$12,3,0),"")</f>
        <v/>
      </c>
      <c r="J43" s="830"/>
      <c r="K43" s="830"/>
      <c r="L43" s="831"/>
      <c r="M43" s="45" t="str">
        <f t="shared" si="3"/>
        <v/>
      </c>
      <c r="N43" s="46" t="s">
        <v>222</v>
      </c>
      <c r="O43" s="74" t="str">
        <f t="shared" si="0"/>
        <v/>
      </c>
      <c r="P43" s="71" t="str">
        <f t="shared" si="4"/>
        <v/>
      </c>
      <c r="Q43" s="71" t="str">
        <f t="shared" si="4"/>
        <v/>
      </c>
      <c r="R43" s="71" t="str">
        <f t="shared" si="1"/>
        <v/>
      </c>
      <c r="S43" s="71" t="str">
        <f t="shared" si="2"/>
        <v/>
      </c>
      <c r="T43" s="709" t="s">
        <v>206</v>
      </c>
      <c r="U43" s="709"/>
      <c r="V43" s="709"/>
      <c r="W43" s="709"/>
      <c r="X43" s="709"/>
      <c r="Y43" s="709"/>
      <c r="Z43" s="709"/>
      <c r="AA43" s="709"/>
      <c r="AB43" s="709"/>
      <c r="AC43" s="709"/>
      <c r="AD43" s="709"/>
    </row>
    <row r="44" spans="1:46" x14ac:dyDescent="0.3">
      <c r="A44" s="256"/>
      <c r="B44" s="370" t="str">
        <f>IFERROR(VLOOKUP($F44,Data!$S$8:$T$12,2,0),"")</f>
        <v/>
      </c>
      <c r="C44" s="735"/>
      <c r="D44" s="735"/>
      <c r="E44" s="257" t="str">
        <f>IFERROR(VLOOKUP(C44,Data!$I$7:$M$15,5,0),"")</f>
        <v/>
      </c>
      <c r="F44" s="734"/>
      <c r="G44" s="734"/>
      <c r="H44" s="734"/>
      <c r="I44" s="829" t="str">
        <f>IFERROR(VLOOKUP(F44,Data!$S$8:$U$12,3,0),"")</f>
        <v/>
      </c>
      <c r="J44" s="830"/>
      <c r="K44" s="830"/>
      <c r="L44" s="831"/>
      <c r="M44" s="45" t="str">
        <f t="shared" si="3"/>
        <v/>
      </c>
      <c r="N44" s="75" t="str">
        <f>IFERROR(IF(MATCH("BTMIEV",O39:O44,0),"BTMIEV",9),"")</f>
        <v/>
      </c>
      <c r="O44" s="74" t="str">
        <f t="shared" si="0"/>
        <v/>
      </c>
      <c r="P44" s="71" t="str">
        <f t="shared" si="4"/>
        <v/>
      </c>
      <c r="Q44" s="71" t="str">
        <f t="shared" si="4"/>
        <v/>
      </c>
      <c r="R44" s="71" t="str">
        <f t="shared" si="1"/>
        <v/>
      </c>
      <c r="S44" s="71" t="str">
        <f t="shared" si="2"/>
        <v/>
      </c>
      <c r="T44" s="709"/>
      <c r="U44" s="709"/>
      <c r="V44" s="709"/>
      <c r="W44" s="709"/>
      <c r="X44" s="709"/>
      <c r="Y44" s="709"/>
      <c r="Z44" s="709"/>
      <c r="AA44" s="709"/>
      <c r="AB44" s="709"/>
      <c r="AC44" s="709"/>
      <c r="AD44" s="709"/>
    </row>
    <row r="45" spans="1:46" x14ac:dyDescent="0.3">
      <c r="B45" s="834">
        <v>1.9</v>
      </c>
      <c r="C45" s="710" t="s">
        <v>174</v>
      </c>
      <c r="D45" s="711"/>
      <c r="E45" s="711"/>
      <c r="F45" s="711"/>
      <c r="G45" s="711"/>
      <c r="H45" s="711"/>
      <c r="I45" s="711"/>
      <c r="J45" s="711"/>
      <c r="K45" s="712"/>
      <c r="L45" s="258" t="str">
        <f>N46</f>
        <v/>
      </c>
      <c r="N45" s="75" t="str">
        <f>IF($N$27="DMEV",$Y$36,IF($L$30="Yes",$N$32,IF($L$35="Yes",$Y$35,IF($L$36="Yes",$Y$36,IF(AND($L$35="No",$L$36="No"),O45)))))</f>
        <v/>
      </c>
      <c r="O45" s="76" t="str">
        <f>IF(Q45="IEV","IEV",IF(P45="DMEV","DMEV",""))</f>
        <v/>
      </c>
      <c r="P45" s="77" t="str">
        <f>IFERROR(IF(MATCH("DMEV",P39:P44,0),"DMEV",""),"")</f>
        <v/>
      </c>
      <c r="Q45" s="77" t="str">
        <f>IFERROR(IF(MATCH("IEV",Q39:Q44,0),"IEV",""),"")</f>
        <v/>
      </c>
      <c r="R45" s="77" t="str">
        <f>IFERROR(IF(MATCH("OPS",R39:R44,0),"OPS",""),"")</f>
        <v/>
      </c>
      <c r="S45" s="77" t="str">
        <f>IFERROR(IF(MATCH(3,S39:S44,0),3,""),"")</f>
        <v/>
      </c>
      <c r="T45" s="46" t="s">
        <v>173</v>
      </c>
      <c r="AD45" s="46"/>
    </row>
    <row r="46" spans="1:46" ht="30" customHeight="1" x14ac:dyDescent="0.3">
      <c r="B46" s="835"/>
      <c r="C46" s="858" t="s">
        <v>32</v>
      </c>
      <c r="D46" s="713" t="str">
        <f>IF(N27="DMEV",D27,IF(AND($L$35="Yes",$L$36="Yes"),$P$52,IF($L$35="Yes",$P$35,IF($L$36="Yes",$P$36,IF(AND($L$35="No",$L$36="No"),IF(N38="Upgrade",$P$47,IF(N33="OMIT","",IF(N40="Incomplete",T43,$T$45))))))))</f>
        <v>Assessment Incomplete - Please check Section 1.6 &amp; 1.7 OR complete Section 1.8, each room type and the extract fan detail for each room in the property in the Assessment Data Entry Tab.</v>
      </c>
      <c r="E46" s="713"/>
      <c r="F46" s="713"/>
      <c r="G46" s="713"/>
      <c r="H46" s="713"/>
      <c r="I46" s="713"/>
      <c r="J46" s="713"/>
      <c r="K46" s="713"/>
      <c r="L46" s="714"/>
      <c r="N46" s="78" t="str">
        <f>IF($N$27="DMEV",$P$24,IF($L$30="Yes",$N$32,IF($L$35="Yes",$Y$35,IF($L$36="Yes",$Y$36,IF($Q$45="IEV",$Y$35,IF(N45="DMEV","DMEV",IF(AND($L$35="No",$L$36="No"),""," ")))))))</f>
        <v/>
      </c>
      <c r="P46" s="46" t="s">
        <v>123</v>
      </c>
      <c r="AD46" s="46"/>
    </row>
    <row r="47" spans="1:46" ht="30" customHeight="1" x14ac:dyDescent="0.3">
      <c r="B47" s="835"/>
      <c r="C47" s="858"/>
      <c r="D47" s="859"/>
      <c r="E47" s="859"/>
      <c r="F47" s="859"/>
      <c r="G47" s="859"/>
      <c r="H47" s="859"/>
      <c r="I47" s="859"/>
      <c r="J47" s="859"/>
      <c r="K47" s="859"/>
      <c r="L47" s="860"/>
      <c r="N47" s="79" t="str">
        <f>IF(AND(N46="IEV",L69="Yes"),3,"")</f>
        <v/>
      </c>
      <c r="P47" s="709" t="s">
        <v>315</v>
      </c>
      <c r="Q47" s="709"/>
      <c r="R47" s="709"/>
      <c r="S47" s="709"/>
      <c r="T47" s="709"/>
      <c r="U47" s="709"/>
      <c r="V47" s="709"/>
      <c r="W47" s="709"/>
      <c r="X47" s="709"/>
      <c r="Y47" s="709"/>
      <c r="Z47" s="709"/>
      <c r="AA47" s="709"/>
      <c r="AD47" s="46"/>
    </row>
    <row r="48" spans="1:46" ht="75.75" customHeight="1" x14ac:dyDescent="0.3">
      <c r="B48" s="259"/>
      <c r="C48" s="260" t="s">
        <v>146</v>
      </c>
      <c r="D48" s="761" t="s">
        <v>231</v>
      </c>
      <c r="E48" s="762"/>
      <c r="F48" s="762"/>
      <c r="G48" s="762"/>
      <c r="H48" s="762"/>
      <c r="I48" s="762"/>
      <c r="J48" s="762"/>
      <c r="K48" s="762"/>
      <c r="L48" s="763"/>
      <c r="M48" s="46"/>
      <c r="N48" s="46"/>
      <c r="P48" s="46" t="s">
        <v>143</v>
      </c>
    </row>
    <row r="49" spans="1:263" ht="33" customHeight="1" x14ac:dyDescent="0.3">
      <c r="B49" s="259"/>
      <c r="C49" s="261" t="s">
        <v>190</v>
      </c>
      <c r="D49" s="754" t="str">
        <f>IF(N45="","",CONCATENATE(P49,X49))</f>
        <v/>
      </c>
      <c r="E49" s="755"/>
      <c r="F49" s="755"/>
      <c r="G49" s="755"/>
      <c r="H49" s="755"/>
      <c r="I49" s="755"/>
      <c r="J49" s="755"/>
      <c r="K49" s="755"/>
      <c r="L49" s="756"/>
      <c r="M49" s="46"/>
      <c r="N49" s="78"/>
      <c r="P49" s="709" t="s">
        <v>189</v>
      </c>
      <c r="Q49" s="709"/>
      <c r="R49" s="709"/>
      <c r="S49" s="709"/>
      <c r="T49" s="709"/>
      <c r="U49" s="709"/>
      <c r="V49" s="709"/>
      <c r="W49" s="709"/>
      <c r="X49" s="80" t="str">
        <f>IF(N46="IEV","Intermittent Extract Ventilation (IEV) being in one or more wet rooms.","Continuous Extract Ventilation (MEV) being installed in all wet rooms.")</f>
        <v>Continuous Extract Ventilation (MEV) being installed in all wet rooms.</v>
      </c>
      <c r="Y49" s="63"/>
      <c r="Z49" s="63"/>
      <c r="AA49" s="63"/>
    </row>
    <row r="50" spans="1:263" ht="6" customHeight="1" x14ac:dyDescent="0.3">
      <c r="B50" s="608"/>
      <c r="C50" s="609"/>
      <c r="D50" s="609"/>
      <c r="E50" s="609"/>
      <c r="F50" s="609"/>
      <c r="G50" s="609"/>
      <c r="H50" s="609"/>
      <c r="I50" s="609"/>
      <c r="J50" s="609"/>
      <c r="K50" s="609"/>
      <c r="L50" s="610"/>
    </row>
    <row r="51" spans="1:263" s="45" customFormat="1" ht="6.75" customHeight="1" x14ac:dyDescent="0.3">
      <c r="B51" s="262"/>
      <c r="C51" s="263"/>
      <c r="D51" s="264"/>
      <c r="E51" s="264"/>
      <c r="F51" s="264"/>
      <c r="G51" s="264"/>
      <c r="H51" s="264"/>
      <c r="I51" s="264"/>
      <c r="J51" s="264"/>
      <c r="K51" s="264"/>
      <c r="L51" s="264"/>
      <c r="N51" s="78"/>
      <c r="O51" s="46"/>
      <c r="P51" s="65"/>
      <c r="Q51" s="65"/>
      <c r="R51" s="65"/>
      <c r="S51" s="65"/>
      <c r="T51" s="65"/>
      <c r="U51" s="65"/>
      <c r="V51" s="65"/>
      <c r="W51" s="65"/>
      <c r="X51" s="65"/>
      <c r="Y51" s="65"/>
      <c r="Z51" s="65"/>
      <c r="AA51" s="65"/>
      <c r="AB51" s="46"/>
      <c r="AC51" s="46"/>
      <c r="AD51" s="46"/>
    </row>
    <row r="52" spans="1:263" s="236" customFormat="1" ht="30" customHeight="1" x14ac:dyDescent="0.3">
      <c r="A52" s="54"/>
      <c r="B52" s="727" t="s">
        <v>102</v>
      </c>
      <c r="C52" s="728"/>
      <c r="D52" s="728"/>
      <c r="E52" s="728"/>
      <c r="F52" s="728"/>
      <c r="G52" s="728"/>
      <c r="H52" s="728"/>
      <c r="I52" s="728"/>
      <c r="J52" s="728"/>
      <c r="K52" s="728"/>
      <c r="L52" s="729"/>
      <c r="M52" s="54"/>
      <c r="N52" s="54"/>
      <c r="O52" s="54"/>
      <c r="P52" s="66" t="s">
        <v>63</v>
      </c>
      <c r="Q52" s="81"/>
      <c r="R52" s="81"/>
      <c r="S52" s="81"/>
      <c r="T52" s="81"/>
      <c r="U52" s="81"/>
      <c r="V52" s="81"/>
      <c r="W52" s="81"/>
      <c r="X52" s="81"/>
      <c r="Y52" s="81"/>
      <c r="Z52" s="81"/>
      <c r="AA52" s="81"/>
      <c r="AB52" s="55"/>
      <c r="AC52" s="55"/>
      <c r="AD52" s="55"/>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c r="DL52" s="54"/>
      <c r="DM52" s="54"/>
      <c r="DN52" s="54"/>
      <c r="DO52" s="54"/>
      <c r="DP52" s="54"/>
      <c r="DQ52" s="54"/>
      <c r="DR52" s="54"/>
      <c r="DS52" s="54"/>
      <c r="DT52" s="54"/>
      <c r="DU52" s="54"/>
      <c r="DV52" s="54"/>
      <c r="DW52" s="54"/>
      <c r="DX52" s="54"/>
      <c r="DY52" s="54"/>
      <c r="DZ52" s="54"/>
      <c r="EA52" s="54"/>
      <c r="EB52" s="54"/>
      <c r="EC52" s="54"/>
      <c r="ED52" s="54"/>
      <c r="EE52" s="54"/>
      <c r="EF52" s="54"/>
      <c r="EG52" s="54"/>
      <c r="EH52" s="54"/>
      <c r="EI52" s="54"/>
      <c r="EJ52" s="54"/>
      <c r="EK52" s="54"/>
      <c r="EL52" s="54"/>
      <c r="EM52" s="54"/>
      <c r="EN52" s="54"/>
      <c r="EO52" s="54"/>
      <c r="EP52" s="54"/>
      <c r="EQ52" s="54"/>
      <c r="ER52" s="54"/>
      <c r="ES52" s="54"/>
      <c r="ET52" s="54"/>
      <c r="EU52" s="54"/>
      <c r="EV52" s="54"/>
      <c r="EW52" s="54"/>
      <c r="EX52" s="54"/>
      <c r="EY52" s="54"/>
      <c r="EZ52" s="54"/>
      <c r="FA52" s="54"/>
      <c r="FB52" s="54"/>
      <c r="FC52" s="54"/>
      <c r="FD52" s="54"/>
      <c r="FE52" s="54"/>
      <c r="FF52" s="54"/>
      <c r="FG52" s="54"/>
      <c r="FH52" s="54"/>
      <c r="FI52" s="54"/>
      <c r="FJ52" s="54"/>
      <c r="FK52" s="54"/>
      <c r="FL52" s="54"/>
      <c r="FM52" s="54"/>
      <c r="FN52" s="54"/>
      <c r="FO52" s="54"/>
      <c r="FP52" s="54"/>
      <c r="FQ52" s="54"/>
      <c r="FR52" s="54"/>
      <c r="FS52" s="54"/>
      <c r="FT52" s="54"/>
      <c r="FU52" s="54"/>
      <c r="FV52" s="54"/>
      <c r="FW52" s="54"/>
      <c r="FX52" s="54"/>
      <c r="FY52" s="54"/>
      <c r="FZ52" s="54"/>
      <c r="GA52" s="54"/>
      <c r="GB52" s="54"/>
      <c r="GC52" s="54"/>
      <c r="GD52" s="54"/>
      <c r="GE52" s="54"/>
      <c r="GF52" s="54"/>
      <c r="GG52" s="54"/>
      <c r="GH52" s="54"/>
      <c r="GI52" s="54"/>
      <c r="GJ52" s="54"/>
      <c r="GK52" s="54"/>
      <c r="GL52" s="54"/>
      <c r="GM52" s="54"/>
      <c r="GN52" s="54"/>
      <c r="GO52" s="54"/>
      <c r="GP52" s="54"/>
      <c r="GQ52" s="54"/>
      <c r="GR52" s="54"/>
      <c r="GS52" s="54"/>
      <c r="GT52" s="54"/>
      <c r="GU52" s="54"/>
      <c r="GV52" s="54"/>
      <c r="GW52" s="54"/>
      <c r="GX52" s="54"/>
      <c r="GY52" s="54"/>
      <c r="GZ52" s="54"/>
      <c r="HA52" s="54"/>
      <c r="HB52" s="54"/>
      <c r="HC52" s="54"/>
      <c r="HD52" s="54"/>
      <c r="HE52" s="54"/>
      <c r="HF52" s="54"/>
      <c r="HG52" s="54"/>
      <c r="HH52" s="54"/>
      <c r="HI52" s="54"/>
      <c r="HJ52" s="54"/>
      <c r="HK52" s="54"/>
      <c r="HL52" s="54"/>
      <c r="HM52" s="54"/>
      <c r="HN52" s="54"/>
      <c r="HO52" s="54"/>
      <c r="HP52" s="54"/>
      <c r="HQ52" s="54"/>
      <c r="HR52" s="54"/>
      <c r="HS52" s="54"/>
      <c r="HT52" s="54"/>
      <c r="HU52" s="54"/>
      <c r="HV52" s="54"/>
      <c r="HW52" s="54"/>
      <c r="HX52" s="54"/>
      <c r="HY52" s="54"/>
      <c r="HZ52" s="54"/>
      <c r="IA52" s="54"/>
      <c r="IB52" s="54"/>
      <c r="IC52" s="54"/>
      <c r="ID52" s="54"/>
      <c r="IE52" s="54"/>
      <c r="IF52" s="54"/>
      <c r="IG52" s="54"/>
      <c r="IH52" s="54"/>
      <c r="II52" s="54"/>
      <c r="IJ52" s="54"/>
      <c r="IK52" s="54"/>
      <c r="IL52" s="54"/>
      <c r="IM52" s="54"/>
      <c r="IN52" s="54"/>
      <c r="IO52" s="54"/>
      <c r="IP52" s="54"/>
      <c r="IQ52" s="54"/>
      <c r="IR52" s="54"/>
      <c r="IS52" s="54"/>
      <c r="IT52" s="54"/>
      <c r="IU52" s="54"/>
      <c r="IV52" s="54"/>
      <c r="IW52" s="54"/>
      <c r="IX52" s="54"/>
      <c r="IY52" s="54"/>
      <c r="IZ52" s="54"/>
      <c r="JA52" s="54"/>
      <c r="JB52" s="54"/>
      <c r="JC52" s="54"/>
    </row>
    <row r="53" spans="1:263" x14ac:dyDescent="0.3">
      <c r="B53" s="252">
        <v>2</v>
      </c>
      <c r="C53" s="265" t="s">
        <v>41</v>
      </c>
      <c r="D53" s="139"/>
      <c r="E53" s="139"/>
      <c r="F53" s="139"/>
      <c r="G53" s="139"/>
      <c r="H53" s="139"/>
      <c r="I53" s="139"/>
      <c r="J53" s="139"/>
      <c r="K53" s="139"/>
      <c r="L53" s="266"/>
      <c r="O53" s="45"/>
      <c r="AD53" s="46"/>
    </row>
    <row r="54" spans="1:263" x14ac:dyDescent="0.3">
      <c r="B54" s="745">
        <v>2.1</v>
      </c>
      <c r="C54" s="726" t="s">
        <v>194</v>
      </c>
      <c r="D54" s="726"/>
      <c r="E54" s="726"/>
      <c r="F54" s="726"/>
      <c r="G54" s="726"/>
      <c r="H54" s="726"/>
      <c r="I54" s="726"/>
      <c r="J54" s="726"/>
      <c r="K54" s="726"/>
      <c r="L54" s="363" t="s">
        <v>26</v>
      </c>
      <c r="O54" s="45"/>
      <c r="P54" s="46" t="s">
        <v>40</v>
      </c>
      <c r="AD54" s="46"/>
    </row>
    <row r="55" spans="1:263" x14ac:dyDescent="0.3">
      <c r="B55" s="745"/>
      <c r="C55" s="751" t="str">
        <f>IF(L54="Yes",P54,IF(OR(L54="No",L54="N/A"),"Please proceed to question 2.4"," "))</f>
        <v>Please proceed to question 2.4</v>
      </c>
      <c r="D55" s="751"/>
      <c r="E55" s="751"/>
      <c r="F55" s="751"/>
      <c r="G55" s="751"/>
      <c r="H55" s="751"/>
      <c r="I55" s="751"/>
      <c r="J55" s="751"/>
      <c r="K55" s="751"/>
      <c r="L55" s="752"/>
      <c r="O55" s="45"/>
      <c r="P55" s="63" t="s">
        <v>35</v>
      </c>
      <c r="AD55" s="46"/>
    </row>
    <row r="56" spans="1:263" ht="16.2" x14ac:dyDescent="0.3">
      <c r="B56" s="267">
        <v>2.2000000000000002</v>
      </c>
      <c r="C56" s="680" t="str">
        <f>IF(L54="Yes","Air Permeability:","")</f>
        <v/>
      </c>
      <c r="D56" s="680"/>
      <c r="E56" s="365"/>
      <c r="F56" s="726" t="s">
        <v>36</v>
      </c>
      <c r="G56" s="726"/>
      <c r="H56" s="726"/>
      <c r="I56" s="726"/>
      <c r="J56" s="726"/>
      <c r="K56" s="726"/>
      <c r="L56" s="730"/>
      <c r="O56" s="45"/>
      <c r="P56" s="46" t="s">
        <v>149</v>
      </c>
      <c r="AD56" s="46"/>
    </row>
    <row r="57" spans="1:263" x14ac:dyDescent="0.3">
      <c r="B57" s="267">
        <v>2.2999999999999998</v>
      </c>
      <c r="C57" s="753" t="str">
        <f>IF(L54="Yes","Whole House ACH:","")</f>
        <v/>
      </c>
      <c r="D57" s="753"/>
      <c r="E57" s="366"/>
      <c r="F57" s="726" t="s">
        <v>96</v>
      </c>
      <c r="G57" s="726"/>
      <c r="H57" s="726"/>
      <c r="I57" s="726"/>
      <c r="J57" s="726"/>
      <c r="K57" s="726"/>
      <c r="L57" s="730"/>
      <c r="O57" s="45"/>
      <c r="P57" s="46" t="s">
        <v>195</v>
      </c>
      <c r="AD57" s="46"/>
    </row>
    <row r="58" spans="1:263" ht="7.5" customHeight="1" x14ac:dyDescent="0.3">
      <c r="B58" s="717"/>
      <c r="C58" s="759"/>
      <c r="D58" s="759"/>
      <c r="E58" s="759"/>
      <c r="F58" s="759"/>
      <c r="G58" s="759"/>
      <c r="H58" s="759"/>
      <c r="I58" s="759"/>
      <c r="J58" s="759"/>
      <c r="K58" s="759"/>
      <c r="L58" s="760"/>
      <c r="O58" s="45"/>
      <c r="P58" s="46" t="s">
        <v>232</v>
      </c>
      <c r="AD58" s="46"/>
    </row>
    <row r="59" spans="1:263" ht="30" customHeight="1" x14ac:dyDescent="0.3">
      <c r="B59" s="717"/>
      <c r="C59" s="856" t="s">
        <v>34</v>
      </c>
      <c r="D59" s="855" t="str">
        <f>IF(E57&gt;=1,P55,P56)</f>
        <v>APT did not demonstrate sufficient air infiltration in the dwelling, background ventilation and door undercuts are to be assessed to determine if upgrades are required.</v>
      </c>
      <c r="E59" s="855"/>
      <c r="F59" s="855"/>
      <c r="G59" s="855"/>
      <c r="H59" s="855"/>
      <c r="I59" s="855"/>
      <c r="J59" s="855"/>
      <c r="K59" s="855"/>
      <c r="L59" s="731"/>
      <c r="N59" s="82" t="str">
        <f>IF(AND(L54="Yes",E57&gt;=1),"APT","")</f>
        <v/>
      </c>
    </row>
    <row r="60" spans="1:263" ht="15" customHeight="1" x14ac:dyDescent="0.3">
      <c r="B60" s="717"/>
      <c r="C60" s="856"/>
      <c r="D60" s="855" t="str">
        <f>IF(N59="APT",P57,"")</f>
        <v/>
      </c>
      <c r="E60" s="855"/>
      <c r="F60" s="855"/>
      <c r="G60" s="855"/>
      <c r="H60" s="855"/>
      <c r="I60" s="855"/>
      <c r="J60" s="855"/>
      <c r="K60" s="855"/>
      <c r="L60" s="731"/>
    </row>
    <row r="61" spans="1:263" ht="15" customHeight="1" x14ac:dyDescent="0.3">
      <c r="B61" s="718"/>
      <c r="C61" s="857"/>
      <c r="D61" s="733" t="str">
        <f>IF(L54="No","",IF($E$57&gt;=1,P58,""))</f>
        <v/>
      </c>
      <c r="E61" s="733"/>
      <c r="F61" s="733"/>
      <c r="G61" s="733"/>
      <c r="H61" s="733"/>
      <c r="I61" s="733"/>
      <c r="J61" s="733"/>
      <c r="K61" s="733"/>
      <c r="L61" s="732"/>
      <c r="N61" s="46"/>
    </row>
    <row r="62" spans="1:263" x14ac:dyDescent="0.3">
      <c r="B62" s="239"/>
      <c r="C62" s="749" t="s">
        <v>128</v>
      </c>
      <c r="D62" s="749"/>
      <c r="E62" s="749"/>
      <c r="F62" s="749"/>
      <c r="G62" s="749"/>
      <c r="H62" s="749"/>
      <c r="I62" s="749"/>
      <c r="J62" s="749"/>
      <c r="K62" s="749"/>
      <c r="L62" s="750"/>
    </row>
    <row r="63" spans="1:263" s="238" customFormat="1" x14ac:dyDescent="0.3">
      <c r="A63" s="57"/>
      <c r="B63" s="816">
        <v>2.4</v>
      </c>
      <c r="C63" s="771" t="s">
        <v>44</v>
      </c>
      <c r="D63" s="771"/>
      <c r="E63" s="771"/>
      <c r="F63" s="771"/>
      <c r="G63" s="771"/>
      <c r="H63" s="771"/>
      <c r="I63" s="771"/>
      <c r="J63" s="771"/>
      <c r="K63" s="771"/>
      <c r="L63" s="772"/>
      <c r="M63" s="57"/>
      <c r="N63" s="57"/>
      <c r="O63" s="58"/>
      <c r="P63" s="58"/>
      <c r="Q63" s="58"/>
      <c r="R63" s="58"/>
      <c r="S63" s="58"/>
      <c r="T63" s="58"/>
      <c r="U63" s="58"/>
      <c r="V63" s="58"/>
      <c r="W63" s="58"/>
      <c r="X63" s="58"/>
      <c r="Y63" s="58"/>
      <c r="Z63" s="58"/>
      <c r="AA63" s="58"/>
      <c r="AB63" s="58"/>
      <c r="AC63" s="58"/>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c r="BM63" s="57"/>
      <c r="BN63" s="57"/>
      <c r="BO63" s="57"/>
      <c r="BP63" s="57"/>
      <c r="BQ63" s="57"/>
      <c r="BR63" s="57"/>
      <c r="BS63" s="57"/>
      <c r="BT63" s="57"/>
      <c r="BU63" s="57"/>
      <c r="BV63" s="57"/>
      <c r="BW63" s="57"/>
      <c r="BX63" s="57"/>
      <c r="BY63" s="57"/>
      <c r="BZ63" s="57"/>
      <c r="CA63" s="57"/>
      <c r="CB63" s="57"/>
      <c r="CC63" s="57"/>
      <c r="CD63" s="57"/>
      <c r="CE63" s="57"/>
      <c r="CF63" s="57"/>
      <c r="CG63" s="57"/>
      <c r="CH63" s="57"/>
      <c r="CI63" s="57"/>
      <c r="CJ63" s="57"/>
      <c r="CK63" s="57"/>
      <c r="CL63" s="57"/>
      <c r="CM63" s="57"/>
      <c r="CN63" s="57"/>
      <c r="CO63" s="57"/>
      <c r="CP63" s="57"/>
      <c r="CQ63" s="57"/>
      <c r="CR63" s="57"/>
      <c r="CS63" s="57"/>
      <c r="CT63" s="57"/>
      <c r="CU63" s="57"/>
      <c r="CV63" s="57"/>
      <c r="CW63" s="57"/>
      <c r="CX63" s="57"/>
      <c r="CY63" s="57"/>
      <c r="CZ63" s="57"/>
      <c r="DA63" s="57"/>
      <c r="DB63" s="57"/>
      <c r="DC63" s="57"/>
      <c r="DD63" s="57"/>
      <c r="DE63" s="57"/>
      <c r="DF63" s="57"/>
      <c r="DG63" s="57"/>
      <c r="DH63" s="57"/>
      <c r="DI63" s="57"/>
      <c r="DJ63" s="57"/>
      <c r="DK63" s="57"/>
      <c r="DL63" s="57"/>
      <c r="DM63" s="57"/>
      <c r="DN63" s="57"/>
      <c r="DO63" s="57"/>
      <c r="DP63" s="57"/>
      <c r="DQ63" s="57"/>
      <c r="DR63" s="57"/>
      <c r="DS63" s="57"/>
      <c r="DT63" s="57"/>
      <c r="DU63" s="57"/>
      <c r="DV63" s="57"/>
      <c r="DW63" s="57"/>
      <c r="DX63" s="57"/>
      <c r="DY63" s="57"/>
      <c r="DZ63" s="57"/>
      <c r="EA63" s="57"/>
      <c r="EB63" s="57"/>
      <c r="EC63" s="57"/>
      <c r="ED63" s="57"/>
      <c r="EE63" s="57"/>
      <c r="EF63" s="57"/>
      <c r="EG63" s="57"/>
      <c r="EH63" s="57"/>
      <c r="EI63" s="57"/>
      <c r="EJ63" s="57"/>
      <c r="EK63" s="57"/>
      <c r="EL63" s="57"/>
      <c r="EM63" s="57"/>
      <c r="EN63" s="57"/>
      <c r="EO63" s="57"/>
      <c r="EP63" s="57"/>
      <c r="EQ63" s="57"/>
      <c r="ER63" s="57"/>
      <c r="ES63" s="57"/>
      <c r="ET63" s="57"/>
      <c r="EU63" s="57"/>
      <c r="EV63" s="57"/>
      <c r="EW63" s="57"/>
      <c r="EX63" s="57"/>
      <c r="EY63" s="57"/>
      <c r="EZ63" s="57"/>
      <c r="FA63" s="57"/>
      <c r="FB63" s="57"/>
      <c r="FC63" s="57"/>
      <c r="FD63" s="57"/>
      <c r="FE63" s="57"/>
      <c r="FF63" s="57"/>
      <c r="FG63" s="57"/>
      <c r="FH63" s="57"/>
      <c r="FI63" s="57"/>
      <c r="FJ63" s="57"/>
      <c r="FK63" s="57"/>
      <c r="FL63" s="57"/>
      <c r="FM63" s="57"/>
      <c r="FN63" s="57"/>
      <c r="FO63" s="57"/>
      <c r="FP63" s="57"/>
      <c r="FQ63" s="57"/>
      <c r="FR63" s="57"/>
      <c r="FS63" s="57"/>
      <c r="FT63" s="57"/>
      <c r="FU63" s="57"/>
      <c r="FV63" s="57"/>
      <c r="FW63" s="57"/>
      <c r="FX63" s="57"/>
      <c r="FY63" s="57"/>
      <c r="FZ63" s="57"/>
      <c r="GA63" s="57"/>
      <c r="GB63" s="57"/>
      <c r="GC63" s="57"/>
      <c r="GD63" s="57"/>
      <c r="GE63" s="57"/>
      <c r="GF63" s="57"/>
      <c r="GG63" s="57"/>
      <c r="GH63" s="57"/>
      <c r="GI63" s="57"/>
      <c r="GJ63" s="57"/>
      <c r="GK63" s="57"/>
      <c r="GL63" s="57"/>
      <c r="GM63" s="57"/>
      <c r="GN63" s="57"/>
      <c r="GO63" s="57"/>
      <c r="GP63" s="57"/>
      <c r="GQ63" s="57"/>
      <c r="GR63" s="57"/>
      <c r="GS63" s="57"/>
      <c r="GT63" s="57"/>
      <c r="GU63" s="57"/>
      <c r="GV63" s="57"/>
      <c r="GW63" s="57"/>
      <c r="GX63" s="57"/>
      <c r="GY63" s="57"/>
      <c r="GZ63" s="57"/>
      <c r="HA63" s="57"/>
      <c r="HB63" s="57"/>
      <c r="HC63" s="57"/>
      <c r="HD63" s="57"/>
      <c r="HE63" s="57"/>
      <c r="HF63" s="57"/>
      <c r="HG63" s="57"/>
      <c r="HH63" s="57"/>
      <c r="HI63" s="57"/>
      <c r="HJ63" s="57"/>
      <c r="HK63" s="57"/>
      <c r="HL63" s="57"/>
      <c r="HM63" s="57"/>
      <c r="HN63" s="57"/>
      <c r="HO63" s="57"/>
      <c r="HP63" s="57"/>
      <c r="HQ63" s="57"/>
      <c r="HR63" s="57"/>
      <c r="HS63" s="57"/>
      <c r="HT63" s="57"/>
      <c r="HU63" s="57"/>
      <c r="HV63" s="57"/>
      <c r="HW63" s="57"/>
      <c r="HX63" s="57"/>
      <c r="HY63" s="57"/>
      <c r="HZ63" s="57"/>
      <c r="IA63" s="57"/>
      <c r="IB63" s="57"/>
      <c r="IC63" s="57"/>
      <c r="ID63" s="57"/>
      <c r="IE63" s="57"/>
      <c r="IF63" s="57"/>
      <c r="IG63" s="57"/>
      <c r="IH63" s="57"/>
      <c r="II63" s="57"/>
      <c r="IJ63" s="57"/>
      <c r="IK63" s="57"/>
      <c r="IL63" s="57"/>
      <c r="IM63" s="57"/>
      <c r="IN63" s="57"/>
      <c r="IO63" s="57"/>
      <c r="IP63" s="57"/>
      <c r="IQ63" s="57"/>
      <c r="IR63" s="57"/>
      <c r="IS63" s="57"/>
      <c r="IT63" s="57"/>
      <c r="IU63" s="57"/>
      <c r="IV63" s="57"/>
      <c r="IW63" s="57"/>
      <c r="IX63" s="57"/>
      <c r="IY63" s="57"/>
      <c r="IZ63" s="57"/>
      <c r="JA63" s="57"/>
      <c r="JB63" s="57"/>
      <c r="JC63" s="57"/>
    </row>
    <row r="64" spans="1:263" x14ac:dyDescent="0.3">
      <c r="B64" s="745"/>
      <c r="C64" s="854" t="s">
        <v>42</v>
      </c>
      <c r="D64" s="854"/>
      <c r="E64" s="715">
        <f>IFERROR(VLOOKUP(C64,Data!Q6:R7,2,0),"")</f>
        <v>3</v>
      </c>
      <c r="F64" s="715"/>
      <c r="G64" s="715"/>
      <c r="H64" s="715"/>
      <c r="I64" s="715"/>
      <c r="J64" s="715"/>
      <c r="K64" s="715"/>
      <c r="L64" s="716"/>
    </row>
    <row r="65" spans="1:278" x14ac:dyDescent="0.3">
      <c r="B65" s="745"/>
      <c r="C65" s="726" t="s">
        <v>68</v>
      </c>
      <c r="D65" s="726"/>
      <c r="E65" s="819" t="str">
        <f>IFERROR(VLOOKUP(N46,Data!Q8:S9,3,0),"")</f>
        <v/>
      </c>
      <c r="F65" s="819"/>
      <c r="G65" s="819"/>
      <c r="H65" s="819"/>
      <c r="I65" s="819"/>
      <c r="J65" s="819"/>
      <c r="K65" s="819"/>
      <c r="L65" s="820"/>
    </row>
    <row r="66" spans="1:278" x14ac:dyDescent="0.3">
      <c r="B66" s="818"/>
      <c r="C66" s="268" t="s">
        <v>79</v>
      </c>
      <c r="D66" s="269"/>
      <c r="E66" s="270">
        <f>IF(N46="DMEV",VLOOKUP(N46,Data!Q8:R9,2,0),' 02. Assessment Data Entry Calc'!E64)</f>
        <v>3</v>
      </c>
      <c r="F66" s="821"/>
      <c r="G66" s="821"/>
      <c r="H66" s="821"/>
      <c r="I66" s="821"/>
      <c r="J66" s="821"/>
      <c r="K66" s="821"/>
      <c r="L66" s="822"/>
    </row>
    <row r="67" spans="1:278" ht="6.75" customHeight="1" x14ac:dyDescent="0.3">
      <c r="B67" s="746"/>
      <c r="C67" s="747"/>
      <c r="D67" s="747"/>
      <c r="E67" s="747"/>
      <c r="F67" s="747"/>
      <c r="G67" s="747"/>
      <c r="H67" s="747"/>
      <c r="I67" s="747"/>
      <c r="J67" s="747"/>
      <c r="K67" s="747"/>
      <c r="L67" s="748"/>
    </row>
    <row r="68" spans="1:278" x14ac:dyDescent="0.3">
      <c r="B68" s="239"/>
      <c r="C68" s="749" t="s">
        <v>129</v>
      </c>
      <c r="D68" s="749"/>
      <c r="E68" s="749"/>
      <c r="F68" s="749"/>
      <c r="G68" s="749"/>
      <c r="H68" s="749"/>
      <c r="I68" s="749"/>
      <c r="J68" s="749"/>
      <c r="K68" s="749"/>
      <c r="L68" s="750"/>
    </row>
    <row r="69" spans="1:278" x14ac:dyDescent="0.3">
      <c r="B69" s="816">
        <v>2.5</v>
      </c>
      <c r="C69" s="271" t="s">
        <v>168</v>
      </c>
      <c r="D69" s="271"/>
      <c r="E69" s="271"/>
      <c r="F69" s="271"/>
      <c r="G69" s="271"/>
      <c r="H69" s="272"/>
      <c r="I69" s="273"/>
      <c r="J69" s="273"/>
      <c r="K69" s="273"/>
      <c r="L69" s="367" t="str">
        <f>IF(R45="OPS","Yes","No")</f>
        <v>No</v>
      </c>
      <c r="M69" s="83"/>
      <c r="N69" s="83"/>
      <c r="O69" s="83"/>
      <c r="P69" s="814" t="s">
        <v>80</v>
      </c>
      <c r="Q69" s="814"/>
      <c r="R69" s="814"/>
      <c r="S69" s="814"/>
      <c r="T69" s="814"/>
      <c r="U69" s="814"/>
      <c r="V69" s="814"/>
      <c r="W69" s="814"/>
      <c r="X69" s="814"/>
      <c r="Y69" s="814"/>
      <c r="Z69" s="814"/>
      <c r="AA69" s="814"/>
    </row>
    <row r="70" spans="1:278" ht="60.75" customHeight="1" x14ac:dyDescent="0.3">
      <c r="B70" s="817"/>
      <c r="C70" s="274" t="s">
        <v>32</v>
      </c>
      <c r="D70" s="695" t="str">
        <f>IFERROR(IF(N59="APT",P71,IF(N46="DMEV",P71,IF(AND(L69="Yes",A89="CLAIEV"),CONCATENATE(P91,P90,"mm2. 
Add the room type Kitchen/Living Accommodation in table 2.6 below"),P71))),"ERROR Please check the assessment has been fully completed up to 2.5")</f>
        <v>No Action Required</v>
      </c>
      <c r="E70" s="696"/>
      <c r="F70" s="696"/>
      <c r="G70" s="696"/>
      <c r="H70" s="696"/>
      <c r="I70" s="696"/>
      <c r="J70" s="696"/>
      <c r="K70" s="696"/>
      <c r="L70" s="697"/>
      <c r="N70" s="84"/>
      <c r="P70" s="63" t="s">
        <v>121</v>
      </c>
      <c r="AX70" s="839" t="s">
        <v>212</v>
      </c>
      <c r="AY70" s="839"/>
      <c r="BD70" s="839" t="s">
        <v>214</v>
      </c>
      <c r="BE70" s="844"/>
      <c r="BF70" s="74"/>
      <c r="JD70" s="45"/>
      <c r="JE70" s="45"/>
      <c r="JF70" s="45"/>
      <c r="JG70" s="45"/>
      <c r="JH70" s="45"/>
      <c r="JI70" s="45"/>
      <c r="JJ70" s="45"/>
      <c r="JK70" s="45"/>
      <c r="JL70" s="45"/>
      <c r="JM70" s="45"/>
      <c r="JN70" s="45"/>
      <c r="JO70" s="45"/>
      <c r="JP70" s="45"/>
      <c r="JQ70" s="45"/>
    </row>
    <row r="71" spans="1:278" x14ac:dyDescent="0.3">
      <c r="B71" s="239"/>
      <c r="C71" s="749" t="s">
        <v>158</v>
      </c>
      <c r="D71" s="749"/>
      <c r="E71" s="749"/>
      <c r="F71" s="749"/>
      <c r="G71" s="749"/>
      <c r="H71" s="749"/>
      <c r="I71" s="749"/>
      <c r="J71" s="749"/>
      <c r="K71" s="749"/>
      <c r="L71" s="750"/>
      <c r="P71" s="46" t="s">
        <v>130</v>
      </c>
      <c r="AX71" s="839"/>
      <c r="AY71" s="839"/>
      <c r="BD71" s="839"/>
      <c r="BE71" s="844"/>
      <c r="BF71" s="74"/>
      <c r="JD71" s="45"/>
      <c r="JE71" s="45"/>
      <c r="JF71" s="45"/>
      <c r="JG71" s="45"/>
      <c r="JH71" s="45"/>
      <c r="JI71" s="45"/>
      <c r="JJ71" s="45"/>
      <c r="JK71" s="45"/>
      <c r="JL71" s="45"/>
      <c r="JM71" s="45"/>
      <c r="JN71" s="45"/>
      <c r="JO71" s="45"/>
      <c r="JP71" s="45"/>
      <c r="JQ71" s="45"/>
    </row>
    <row r="72" spans="1:278" s="238" customFormat="1" x14ac:dyDescent="0.3">
      <c r="A72" s="57"/>
      <c r="B72" s="764">
        <v>2.6</v>
      </c>
      <c r="C72" s="275" t="s">
        <v>208</v>
      </c>
      <c r="D72" s="275"/>
      <c r="E72" s="275"/>
      <c r="F72" s="275"/>
      <c r="G72" s="275"/>
      <c r="H72" s="275"/>
      <c r="I72" s="275"/>
      <c r="J72" s="275"/>
      <c r="K72" s="275"/>
      <c r="L72" s="276"/>
      <c r="M72" s="57"/>
      <c r="N72" s="57"/>
      <c r="O72" s="57"/>
      <c r="P72" s="46"/>
      <c r="Q72" s="57"/>
      <c r="R72" s="57"/>
      <c r="S72" s="57"/>
      <c r="T72" s="57"/>
      <c r="U72" s="57"/>
      <c r="V72" s="57"/>
      <c r="W72" s="58"/>
      <c r="X72" s="58"/>
      <c r="Y72" s="58"/>
      <c r="Z72" s="58"/>
      <c r="AA72" s="58"/>
      <c r="AB72" s="58"/>
      <c r="AC72" s="58"/>
      <c r="AD72" s="57"/>
      <c r="AE72" s="57"/>
      <c r="AF72" s="57"/>
      <c r="AG72" s="57"/>
      <c r="AH72" s="57"/>
      <c r="AI72" s="57"/>
      <c r="AJ72" s="57"/>
      <c r="AK72" s="57"/>
      <c r="AL72" s="57"/>
      <c r="AM72" s="57"/>
      <c r="AN72" s="57"/>
      <c r="AO72" s="57"/>
      <c r="AP72" s="57"/>
      <c r="AQ72" s="57"/>
      <c r="AR72" s="57"/>
      <c r="AS72" s="57"/>
      <c r="AT72" s="57"/>
      <c r="AU72" s="57"/>
      <c r="AV72" s="57"/>
      <c r="AW72" s="57"/>
      <c r="AX72" s="277" t="str">
        <f>IFERROR(IF(MATCH("No",$F$74:$F$88,0),"Yes",""),"")</f>
        <v/>
      </c>
      <c r="AY72" s="278"/>
      <c r="AZ72" s="57"/>
      <c r="BA72" s="57"/>
      <c r="BB72" s="57"/>
      <c r="BC72" s="57"/>
      <c r="BD72" s="279">
        <f>IF(AND($C$89="CACCOM",$N$47=3),3,1)</f>
        <v>1</v>
      </c>
      <c r="BE72" s="57"/>
      <c r="BF72" s="57"/>
      <c r="BG72" s="280"/>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57"/>
      <c r="DK72" s="57"/>
      <c r="DL72" s="57"/>
      <c r="DM72" s="57"/>
      <c r="DN72" s="57"/>
      <c r="DO72" s="57"/>
      <c r="DP72" s="57"/>
      <c r="DQ72" s="57"/>
      <c r="DR72" s="57"/>
      <c r="DS72" s="57"/>
      <c r="DT72" s="57"/>
      <c r="DU72" s="57"/>
      <c r="DV72" s="57"/>
      <c r="DW72" s="57"/>
      <c r="DX72" s="57"/>
      <c r="DY72" s="57"/>
      <c r="DZ72" s="57"/>
      <c r="EA72" s="57"/>
      <c r="EB72" s="57"/>
      <c r="EC72" s="57"/>
      <c r="ED72" s="57"/>
      <c r="EE72" s="57"/>
      <c r="EF72" s="57"/>
      <c r="EG72" s="57"/>
      <c r="EH72" s="57"/>
      <c r="EI72" s="57"/>
      <c r="EJ72" s="57"/>
      <c r="EK72" s="57"/>
      <c r="EL72" s="57"/>
      <c r="EM72" s="57"/>
      <c r="EN72" s="57"/>
      <c r="EO72" s="57"/>
      <c r="EP72" s="57"/>
      <c r="EQ72" s="57"/>
      <c r="ER72" s="57"/>
      <c r="ES72" s="57"/>
      <c r="ET72" s="57"/>
      <c r="EU72" s="57"/>
      <c r="EV72" s="57"/>
      <c r="EW72" s="57"/>
      <c r="EX72" s="57"/>
      <c r="EY72" s="57"/>
      <c r="EZ72" s="57"/>
      <c r="FA72" s="57"/>
      <c r="FB72" s="57"/>
      <c r="FC72" s="57"/>
      <c r="FD72" s="57"/>
      <c r="FE72" s="57"/>
      <c r="FF72" s="57"/>
      <c r="FG72" s="57"/>
      <c r="FH72" s="57"/>
      <c r="FI72" s="57"/>
      <c r="FJ72" s="57"/>
      <c r="FK72" s="57"/>
      <c r="FL72" s="57"/>
      <c r="FM72" s="57"/>
      <c r="FN72" s="57"/>
      <c r="FO72" s="57"/>
      <c r="FP72" s="57"/>
      <c r="FQ72" s="57"/>
      <c r="FR72" s="57"/>
      <c r="FS72" s="57"/>
      <c r="FT72" s="57"/>
      <c r="FU72" s="57"/>
      <c r="FV72" s="57"/>
      <c r="FW72" s="57"/>
      <c r="FX72" s="57"/>
      <c r="FY72" s="57"/>
      <c r="FZ72" s="57"/>
      <c r="GA72" s="57"/>
      <c r="GB72" s="57"/>
      <c r="GC72" s="57"/>
      <c r="GD72" s="57"/>
      <c r="GE72" s="57"/>
      <c r="GF72" s="57"/>
      <c r="GG72" s="57"/>
      <c r="GH72" s="57"/>
      <c r="GI72" s="57"/>
      <c r="GJ72" s="57"/>
      <c r="GK72" s="57"/>
      <c r="GL72" s="57"/>
      <c r="GM72" s="57"/>
      <c r="GN72" s="57"/>
      <c r="GO72" s="57"/>
      <c r="GP72" s="57"/>
      <c r="GQ72" s="57"/>
      <c r="GR72" s="57"/>
      <c r="GS72" s="57"/>
      <c r="GT72" s="57"/>
      <c r="GU72" s="57"/>
      <c r="GV72" s="57"/>
      <c r="GW72" s="57"/>
      <c r="GX72" s="57"/>
      <c r="GY72" s="57"/>
      <c r="GZ72" s="57"/>
      <c r="HA72" s="57"/>
      <c r="HB72" s="57"/>
      <c r="HC72" s="57"/>
      <c r="HD72" s="57"/>
      <c r="HE72" s="57"/>
      <c r="HF72" s="57"/>
      <c r="HG72" s="57"/>
      <c r="HH72" s="57"/>
      <c r="HI72" s="57"/>
      <c r="HJ72" s="57"/>
      <c r="HK72" s="57"/>
      <c r="HL72" s="57"/>
      <c r="HM72" s="57"/>
      <c r="HN72" s="57"/>
      <c r="HO72" s="57"/>
      <c r="HP72" s="57"/>
      <c r="HQ72" s="57"/>
      <c r="HR72" s="57"/>
      <c r="HS72" s="57"/>
      <c r="HT72" s="57"/>
      <c r="HU72" s="57"/>
      <c r="HV72" s="57"/>
      <c r="HW72" s="57"/>
      <c r="HX72" s="57"/>
      <c r="HY72" s="57"/>
      <c r="HZ72" s="57"/>
      <c r="IA72" s="57"/>
      <c r="IB72" s="57"/>
      <c r="IC72" s="57"/>
      <c r="ID72" s="57"/>
      <c r="IE72" s="57"/>
      <c r="IF72" s="57"/>
      <c r="IG72" s="57"/>
      <c r="IH72" s="57"/>
      <c r="II72" s="57"/>
      <c r="IJ72" s="57"/>
      <c r="IK72" s="57"/>
      <c r="IL72" s="57"/>
      <c r="IM72" s="57"/>
      <c r="IN72" s="57"/>
      <c r="IO72" s="57"/>
      <c r="IP72" s="57"/>
      <c r="IQ72" s="57"/>
      <c r="IR72" s="57"/>
      <c r="IS72" s="57"/>
      <c r="IT72" s="57"/>
      <c r="IU72" s="57"/>
      <c r="IV72" s="57"/>
      <c r="IW72" s="57"/>
      <c r="IX72" s="57"/>
      <c r="IY72" s="57"/>
      <c r="IZ72" s="57"/>
      <c r="JA72" s="57"/>
      <c r="JB72" s="57"/>
      <c r="JC72" s="57"/>
      <c r="JD72" s="57"/>
      <c r="JE72" s="57"/>
      <c r="JF72" s="57"/>
      <c r="JG72" s="57"/>
      <c r="JH72" s="57"/>
      <c r="JI72" s="57"/>
      <c r="JJ72" s="57"/>
      <c r="JK72" s="57"/>
      <c r="JL72" s="57"/>
      <c r="JM72" s="57"/>
      <c r="JN72" s="57"/>
      <c r="JO72" s="57"/>
      <c r="JP72" s="57"/>
      <c r="JQ72" s="57"/>
    </row>
    <row r="73" spans="1:278" s="238" customFormat="1" ht="62.25" customHeight="1" x14ac:dyDescent="0.3">
      <c r="A73" s="281"/>
      <c r="B73" s="724"/>
      <c r="C73" s="739" t="s">
        <v>316</v>
      </c>
      <c r="D73" s="740"/>
      <c r="E73" s="372" t="s">
        <v>317</v>
      </c>
      <c r="F73" s="282" t="s">
        <v>227</v>
      </c>
      <c r="G73" s="282" t="s">
        <v>314</v>
      </c>
      <c r="H73" s="283" t="s">
        <v>228</v>
      </c>
      <c r="I73" s="284" t="s">
        <v>211</v>
      </c>
      <c r="J73" s="648" t="s">
        <v>241</v>
      </c>
      <c r="K73" s="648"/>
      <c r="L73" s="649"/>
      <c r="M73" s="45"/>
      <c r="N73" s="45"/>
      <c r="O73" s="85" t="str" cm="1">
        <f t="array" ref="O73">IFERROR(VLOOKUP("Kitchen*",IF($I$74:$I$88&lt;&gt;"Share",Rooms,""),5,0),"")</f>
        <v/>
      </c>
      <c r="P73" s="46"/>
      <c r="Q73" s="57"/>
      <c r="R73" s="57"/>
      <c r="S73" s="57"/>
      <c r="T73" s="57"/>
      <c r="U73" s="57"/>
      <c r="V73" s="57"/>
      <c r="W73" s="58"/>
      <c r="X73" s="58"/>
      <c r="Y73" s="58"/>
      <c r="Z73" s="58"/>
      <c r="AA73" s="58"/>
      <c r="AB73" s="58"/>
      <c r="AC73" s="58"/>
      <c r="AD73" s="57"/>
      <c r="AE73" s="57"/>
      <c r="AF73" s="57"/>
      <c r="AG73" s="57"/>
      <c r="AH73" s="57"/>
      <c r="AI73" s="57"/>
      <c r="AJ73" s="57"/>
      <c r="AK73" s="57"/>
      <c r="AL73" s="57"/>
      <c r="AM73" s="57"/>
      <c r="AN73" s="57"/>
      <c r="AO73" s="57"/>
      <c r="AP73" s="57"/>
      <c r="AQ73" s="57"/>
      <c r="AR73" s="57"/>
      <c r="AS73" s="57"/>
      <c r="AT73" s="57"/>
      <c r="AU73" s="57"/>
      <c r="AV73" s="57"/>
      <c r="AW73" s="57"/>
      <c r="AX73" s="848" t="s">
        <v>217</v>
      </c>
      <c r="AY73" s="849"/>
      <c r="AZ73" s="285" t="s">
        <v>218</v>
      </c>
      <c r="BA73" s="286" t="s">
        <v>216</v>
      </c>
      <c r="BB73" s="286" t="s">
        <v>239</v>
      </c>
      <c r="BC73" s="287" t="s">
        <v>220</v>
      </c>
      <c r="BD73" s="288" t="s">
        <v>210</v>
      </c>
      <c r="BE73" s="289" t="s">
        <v>211</v>
      </c>
      <c r="BF73" s="290"/>
      <c r="BG73" s="290"/>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57"/>
      <c r="EB73" s="57"/>
      <c r="EC73" s="57"/>
      <c r="ED73" s="57"/>
      <c r="EE73" s="57"/>
      <c r="EF73" s="57"/>
      <c r="EG73" s="57"/>
      <c r="EH73" s="57"/>
      <c r="EI73" s="57"/>
      <c r="EJ73" s="57"/>
      <c r="EK73" s="57"/>
      <c r="EL73" s="57"/>
      <c r="EM73" s="57"/>
      <c r="EN73" s="57"/>
      <c r="EO73" s="57"/>
      <c r="EP73" s="57"/>
      <c r="EQ73" s="57"/>
      <c r="ER73" s="57"/>
      <c r="ES73" s="57"/>
      <c r="ET73" s="57"/>
      <c r="EU73" s="57"/>
      <c r="EV73" s="57"/>
      <c r="EW73" s="57"/>
      <c r="EX73" s="57"/>
      <c r="EY73" s="57"/>
      <c r="EZ73" s="57"/>
      <c r="FA73" s="57"/>
      <c r="FB73" s="57"/>
      <c r="FC73" s="57"/>
      <c r="FD73" s="57"/>
      <c r="FE73" s="57"/>
      <c r="FF73" s="57"/>
      <c r="FG73" s="57"/>
      <c r="FH73" s="57"/>
      <c r="FI73" s="57"/>
      <c r="FJ73" s="57"/>
      <c r="FK73" s="57"/>
      <c r="FL73" s="57"/>
      <c r="FM73" s="57"/>
      <c r="FN73" s="57"/>
      <c r="FO73" s="57"/>
      <c r="FP73" s="57"/>
      <c r="FQ73" s="57"/>
      <c r="FR73" s="57"/>
      <c r="FS73" s="57"/>
      <c r="FT73" s="57"/>
      <c r="FU73" s="57"/>
      <c r="FV73" s="57"/>
      <c r="FW73" s="57"/>
      <c r="FX73" s="57"/>
      <c r="FY73" s="57"/>
      <c r="FZ73" s="57"/>
      <c r="GA73" s="57"/>
      <c r="GB73" s="57"/>
      <c r="GC73" s="57"/>
      <c r="GD73" s="57"/>
      <c r="GE73" s="57"/>
      <c r="GF73" s="57"/>
      <c r="GG73" s="57"/>
      <c r="GH73" s="57"/>
      <c r="GI73" s="57"/>
      <c r="GJ73" s="57"/>
      <c r="GK73" s="57"/>
      <c r="GL73" s="57"/>
      <c r="GM73" s="57"/>
      <c r="GN73" s="57"/>
      <c r="GO73" s="57"/>
      <c r="GP73" s="57"/>
      <c r="GQ73" s="57"/>
      <c r="GR73" s="57"/>
      <c r="GS73" s="57"/>
      <c r="GT73" s="57"/>
      <c r="GU73" s="57"/>
      <c r="GV73" s="57"/>
      <c r="GW73" s="57"/>
      <c r="GX73" s="57"/>
      <c r="GY73" s="57"/>
      <c r="GZ73" s="57"/>
      <c r="HA73" s="57"/>
      <c r="HB73" s="57"/>
      <c r="HC73" s="57"/>
      <c r="HD73" s="57"/>
      <c r="HE73" s="57"/>
      <c r="HF73" s="57"/>
      <c r="HG73" s="57"/>
      <c r="HH73" s="57"/>
      <c r="HI73" s="57"/>
      <c r="HJ73" s="57"/>
      <c r="HK73" s="57"/>
      <c r="HL73" s="57"/>
      <c r="HM73" s="57"/>
      <c r="HN73" s="57"/>
      <c r="HO73" s="57"/>
      <c r="HP73" s="57"/>
      <c r="HQ73" s="57"/>
      <c r="HR73" s="57"/>
      <c r="HS73" s="57"/>
      <c r="HT73" s="57"/>
      <c r="HU73" s="57"/>
      <c r="HV73" s="57"/>
      <c r="HW73" s="57"/>
      <c r="HX73" s="57"/>
      <c r="HY73" s="57"/>
      <c r="HZ73" s="57"/>
      <c r="IA73" s="57"/>
      <c r="IB73" s="57"/>
      <c r="IC73" s="57"/>
      <c r="ID73" s="57"/>
      <c r="IE73" s="57"/>
      <c r="IF73" s="57"/>
      <c r="IG73" s="57"/>
      <c r="IH73" s="57"/>
      <c r="II73" s="57"/>
      <c r="IJ73" s="57"/>
      <c r="IK73" s="57"/>
      <c r="IL73" s="57"/>
      <c r="IM73" s="57"/>
      <c r="IN73" s="57"/>
      <c r="IO73" s="57"/>
      <c r="IP73" s="57"/>
      <c r="IQ73" s="57"/>
      <c r="IR73" s="57"/>
      <c r="IS73" s="57"/>
      <c r="IT73" s="57"/>
      <c r="IU73" s="57"/>
      <c r="IV73" s="57"/>
      <c r="IW73" s="57"/>
      <c r="IX73" s="57"/>
      <c r="IY73" s="57"/>
      <c r="IZ73" s="57"/>
      <c r="JA73" s="57"/>
      <c r="JB73" s="57"/>
      <c r="JC73" s="57"/>
      <c r="JD73" s="57"/>
      <c r="JE73" s="57"/>
      <c r="JF73" s="57"/>
      <c r="JG73" s="57"/>
      <c r="JH73" s="57"/>
      <c r="JI73" s="57"/>
      <c r="JJ73" s="57"/>
      <c r="JK73" s="57"/>
      <c r="JL73" s="57"/>
      <c r="JM73" s="57"/>
      <c r="JN73" s="57"/>
      <c r="JO73" s="57"/>
      <c r="JP73" s="57"/>
      <c r="JQ73" s="57"/>
    </row>
    <row r="74" spans="1:278" x14ac:dyDescent="0.3">
      <c r="A74" s="291" t="str">
        <f t="shared" ref="A74:A77" si="5">IF(AND($C74="Kitchen/Living Accommodation",G74="IEV"),"CLAIEV","")</f>
        <v/>
      </c>
      <c r="B74" s="292" t="str">
        <f>IF(C74&lt;&gt;"",1,"")</f>
        <v/>
      </c>
      <c r="C74" s="741" t="str">
        <f>IF(C39="","",C39)</f>
        <v/>
      </c>
      <c r="D74" s="742"/>
      <c r="E74" s="257" t="str">
        <f>IFERROR(VLOOKUP($C74,Data!$I$7:$M$15,5,0),"")</f>
        <v/>
      </c>
      <c r="F74" s="368"/>
      <c r="G74" s="293" t="str">
        <f>IF(B39="","",B39)</f>
        <v/>
      </c>
      <c r="H74" s="294" t="str">
        <f t="shared" ref="H74:H88" si="6">IF(BD74=0,0,IF(BD74="","",(BD74+$E$101)))</f>
        <v/>
      </c>
      <c r="I74" s="295" t="str">
        <f t="shared" ref="I74" si="7">BE74</f>
        <v/>
      </c>
      <c r="J74" s="672" t="str">
        <f>IFERROR(IF(MATCH("Bathroom",$C$74:$C$89,0),"Bathroom",""),"")</f>
        <v/>
      </c>
      <c r="K74" s="673"/>
      <c r="L74" s="296" t="str" cm="1">
        <f t="array" ref="L74">IFERROR(VLOOKUP("Bathroom",IF($A$74:$A$88&lt;&gt;"Share",Rooms,""),6,0),"")</f>
        <v/>
      </c>
      <c r="N74" s="86" t="str">
        <f t="shared" ref="N74:N88" si="8">IF(AND(E74="Habitable",F74="No"),"NOBG","")</f>
        <v/>
      </c>
      <c r="O74" s="87" t="str">
        <f t="shared" ref="O74:O88" si="9">IF(AND(C74="Bathroom",F74="No",G74="IEV"),"BTMIEV","")</f>
        <v/>
      </c>
      <c r="P74" s="709" t="s">
        <v>275</v>
      </c>
      <c r="Q74" s="709"/>
      <c r="R74" s="709"/>
      <c r="S74" s="709"/>
      <c r="T74" s="709"/>
      <c r="U74" s="709"/>
      <c r="V74" s="709"/>
      <c r="W74" s="709"/>
      <c r="X74" s="709"/>
      <c r="Y74" s="709"/>
      <c r="Z74" s="709"/>
      <c r="AA74" s="709"/>
      <c r="AW74" s="297" t="str">
        <f t="shared" ref="AW74:AW88" si="10">IF(AND(C74="bathroom",F74="no"),"Share","")</f>
        <v/>
      </c>
      <c r="AX74" s="847" t="str">
        <f t="shared" ref="AX74:AX88" si="11">IF(C74="","",C74)</f>
        <v/>
      </c>
      <c r="AY74" s="847"/>
      <c r="AZ74" s="298" t="str">
        <f>IFERROR(VLOOKUP($C74,Data!$I$7:$M$15,5,0),"")</f>
        <v/>
      </c>
      <c r="BA74" s="299" t="str">
        <f>IFERROR(VLOOKUP(C74,Data!$I$7:$M$15,$E$66,0),"")</f>
        <v/>
      </c>
      <c r="BB74" s="300" t="str">
        <f t="shared" ref="BB74:BB88" si="12">IF(G74=0,"",G74)</f>
        <v/>
      </c>
      <c r="BC74" s="300">
        <f t="shared" ref="BC74:BC88" si="13">F74</f>
        <v>0</v>
      </c>
      <c r="BD74" s="301" t="str">
        <f>IFERROR(IF(AND($C74="Bathroom",$F74="No"),0,IF(AND($E74="Wet Room",$BG74="DMEV"),0,IF(AND($F74="Yes",$BA74&gt;0),$BA74+$AY$72,$BA74))),"")</f>
        <v/>
      </c>
      <c r="BE74" s="302" t="str">
        <f t="shared" ref="BE74:BE88" si="14">IF(AND($C74="Kitchen/Living Accommodation",$BD74&gt;0),$BD$72,IF(BD74=0,0,IF(AND($C74="Bathroom",$F74="No"),0,IF(AND($E74="Wet Room",$BG74="DMEV"),0,IF($AX74="","",1)))))</f>
        <v/>
      </c>
      <c r="BF74" s="301" t="str">
        <f t="shared" ref="BF74:BF88" si="15">IF(AND($C74="Kitchen/Living Accommodation",$BD74&gt;0),$BD$72,IF(AND($C74="Bathroom",$F74="No"),0,IF(AND($E74="Wet Room",$BG74="DMEV"),0,IF($AX74="","",1))))</f>
        <v/>
      </c>
      <c r="BG74" s="303" t="str">
        <f>IF(COUNTIF(BB74,"*DMEV*"),"DMEV","")</f>
        <v/>
      </c>
      <c r="BH74" s="45" t="str">
        <f>IF(AND(AZ74="Wet Room",BA74&lt;&gt;0,BG74&lt;&gt;"DMEV"),"BGV","")</f>
        <v/>
      </c>
      <c r="BI74" s="45" t="str">
        <f t="shared" ref="BI74:BI88" si="16">IF(AND(AZ74="Wet Room",BC74="Yes"),"EW","")</f>
        <v/>
      </c>
      <c r="BJ74" s="45" t="str">
        <f>BH74&amp;BI74</f>
        <v/>
      </c>
      <c r="JD74" s="45"/>
      <c r="JE74" s="45"/>
      <c r="JF74" s="45"/>
      <c r="JG74" s="45"/>
      <c r="JH74" s="45"/>
      <c r="JI74" s="45"/>
      <c r="JJ74" s="45"/>
      <c r="JK74" s="45"/>
      <c r="JL74" s="45"/>
      <c r="JM74" s="45"/>
      <c r="JN74" s="45"/>
      <c r="JO74" s="45"/>
      <c r="JP74" s="45"/>
      <c r="JQ74" s="45"/>
      <c r="JR74" s="45"/>
    </row>
    <row r="75" spans="1:278" x14ac:dyDescent="0.3">
      <c r="A75" s="291" t="str">
        <f t="shared" si="5"/>
        <v/>
      </c>
      <c r="B75" s="292" t="str">
        <f>IFERROR(IF(C75&lt;&gt;"",B74+1,""),"")</f>
        <v/>
      </c>
      <c r="C75" s="741" t="str">
        <f t="shared" ref="C75:C79" si="17">IF(C40="","",C40)</f>
        <v/>
      </c>
      <c r="D75" s="742"/>
      <c r="E75" s="257" t="str">
        <f>IFERROR(VLOOKUP($C75,Data!$I$7:$M$15,5,0),"")</f>
        <v/>
      </c>
      <c r="F75" s="368"/>
      <c r="G75" s="293" t="str">
        <f t="shared" ref="G75:G79" si="18">IF(B40="","",B40)</f>
        <v/>
      </c>
      <c r="H75" s="294" t="str">
        <f t="shared" si="6"/>
        <v/>
      </c>
      <c r="I75" s="295" t="str">
        <f t="shared" ref="I75:I88" si="19">BE75</f>
        <v/>
      </c>
      <c r="J75" s="674" t="str">
        <f>IFERROR(IF(MATCH("Kitchen*",$C$74:$C$89,0),"Kitchen",""),"")</f>
        <v/>
      </c>
      <c r="K75" s="675"/>
      <c r="L75" s="304" t="str" cm="1">
        <f t="array" ref="L75">IFERROR(VLOOKUP("Kitchen*",IF($H$73:$H$87&lt;&gt;"Share",Rooms, ""),6,0),"")</f>
        <v/>
      </c>
      <c r="N75" s="86" t="str">
        <f t="shared" si="8"/>
        <v/>
      </c>
      <c r="O75" s="87" t="str">
        <f t="shared" si="9"/>
        <v/>
      </c>
      <c r="P75" s="709"/>
      <c r="Q75" s="709"/>
      <c r="R75" s="709"/>
      <c r="S75" s="709"/>
      <c r="T75" s="709"/>
      <c r="U75" s="709"/>
      <c r="V75" s="709"/>
      <c r="W75" s="709"/>
      <c r="X75" s="709"/>
      <c r="Y75" s="709"/>
      <c r="Z75" s="709"/>
      <c r="AA75" s="709"/>
      <c r="AW75" s="297" t="str">
        <f t="shared" si="10"/>
        <v/>
      </c>
      <c r="AX75" s="847" t="str">
        <f t="shared" si="11"/>
        <v/>
      </c>
      <c r="AY75" s="847"/>
      <c r="AZ75" s="298" t="str">
        <f>IFERROR(VLOOKUP($C75,Data!$I$7:$M$15,5,0),"")</f>
        <v/>
      </c>
      <c r="BA75" s="299" t="str">
        <f>IFERROR(VLOOKUP(C75,Data!$I$7:$M$15,$E$66,0),"")</f>
        <v/>
      </c>
      <c r="BB75" s="300" t="str">
        <f t="shared" si="12"/>
        <v/>
      </c>
      <c r="BC75" s="300">
        <f t="shared" si="13"/>
        <v>0</v>
      </c>
      <c r="BD75" s="301" t="str">
        <f t="shared" ref="BD75:BD88" si="20">IFERROR(IF(AND(C75="Bathroom",F75="No"),0,IF(AND(E75="Wet Room",BG75="DMEV"),0,IF(AND(F75="Yes",BA75&gt;0),BA75+$AY$72,BA75))),"")</f>
        <v/>
      </c>
      <c r="BE75" s="302" t="str">
        <f t="shared" si="14"/>
        <v/>
      </c>
      <c r="BF75" s="301" t="str">
        <f t="shared" si="15"/>
        <v/>
      </c>
      <c r="BG75" s="303" t="str">
        <f t="shared" ref="BG75:BG88" si="21">IF(COUNTIF(BB75,"*DMEV*"),"DMEV","")</f>
        <v/>
      </c>
      <c r="BH75" s="45" t="str">
        <f>IF(AND(AZ75="Wet Room",BA75&lt;&gt;0,BG75&lt;&gt;"DMEV"),"BGV","")</f>
        <v/>
      </c>
      <c r="BI75" s="45" t="str">
        <f t="shared" si="16"/>
        <v/>
      </c>
      <c r="BJ75" s="45" t="str">
        <f t="shared" ref="BJ75:BJ76" si="22">BH75&amp;BI75</f>
        <v/>
      </c>
      <c r="JD75" s="45"/>
      <c r="JE75" s="45"/>
      <c r="JF75" s="45"/>
      <c r="JG75" s="45"/>
      <c r="JH75" s="45"/>
      <c r="JI75" s="45"/>
      <c r="JJ75" s="45"/>
      <c r="JK75" s="45"/>
      <c r="JL75" s="45"/>
      <c r="JM75" s="45"/>
      <c r="JN75" s="45"/>
      <c r="JO75" s="45"/>
      <c r="JP75" s="45"/>
      <c r="JQ75" s="45"/>
      <c r="JR75" s="45"/>
    </row>
    <row r="76" spans="1:278" x14ac:dyDescent="0.3">
      <c r="A76" s="291" t="str">
        <f t="shared" si="5"/>
        <v/>
      </c>
      <c r="B76" s="292" t="str">
        <f t="shared" ref="B76:B88" si="23">IFERROR(IF(C76&lt;&gt;"",B75+1,""),"")</f>
        <v/>
      </c>
      <c r="C76" s="741" t="str">
        <f t="shared" si="17"/>
        <v/>
      </c>
      <c r="D76" s="742"/>
      <c r="E76" s="257" t="str">
        <f>IFERROR(VLOOKUP($C76,Data!$I$7:$M$15,5,0),"")</f>
        <v/>
      </c>
      <c r="F76" s="368"/>
      <c r="G76" s="293" t="str">
        <f t="shared" si="18"/>
        <v/>
      </c>
      <c r="H76" s="294" t="str">
        <f t="shared" si="6"/>
        <v/>
      </c>
      <c r="I76" s="295" t="str">
        <f t="shared" si="19"/>
        <v/>
      </c>
      <c r="J76" s="650" t="str">
        <f>IF(N46="DMEV",P74,"")</f>
        <v/>
      </c>
      <c r="K76" s="650"/>
      <c r="L76" s="651"/>
      <c r="N76" s="86" t="str">
        <f t="shared" si="8"/>
        <v/>
      </c>
      <c r="O76" s="87" t="str">
        <f t="shared" si="9"/>
        <v/>
      </c>
      <c r="AW76" s="297" t="str">
        <f t="shared" si="10"/>
        <v/>
      </c>
      <c r="AX76" s="847" t="str">
        <f t="shared" si="11"/>
        <v/>
      </c>
      <c r="AY76" s="847"/>
      <c r="AZ76" s="298" t="str">
        <f>IFERROR(VLOOKUP($C76,Data!$I$7:$M$15,5,0),"")</f>
        <v/>
      </c>
      <c r="BA76" s="299" t="str">
        <f>IFERROR(VLOOKUP(C76,Data!$I$7:$M$15,$E$66,0),"")</f>
        <v/>
      </c>
      <c r="BB76" s="300" t="str">
        <f t="shared" si="12"/>
        <v/>
      </c>
      <c r="BC76" s="300">
        <f t="shared" si="13"/>
        <v>0</v>
      </c>
      <c r="BD76" s="301" t="str">
        <f t="shared" si="20"/>
        <v/>
      </c>
      <c r="BE76" s="302" t="str">
        <f t="shared" si="14"/>
        <v/>
      </c>
      <c r="BF76" s="301" t="str">
        <f t="shared" si="15"/>
        <v/>
      </c>
      <c r="BG76" s="303" t="str">
        <f t="shared" si="21"/>
        <v/>
      </c>
      <c r="BH76" s="45" t="str">
        <f t="shared" ref="BH76:BH88" si="24">IF(AND(AZ76="Wet Room",BA76&lt;&gt;0,BG76&lt;&gt;"DMEV"),"BGV","")</f>
        <v/>
      </c>
      <c r="BI76" s="45" t="str">
        <f t="shared" si="16"/>
        <v/>
      </c>
      <c r="BJ76" s="45" t="str">
        <f t="shared" si="22"/>
        <v/>
      </c>
      <c r="JD76" s="45"/>
      <c r="JE76" s="45"/>
      <c r="JF76" s="45"/>
      <c r="JG76" s="45"/>
      <c r="JH76" s="45"/>
      <c r="JI76" s="45"/>
      <c r="JJ76" s="45"/>
      <c r="JK76" s="45"/>
      <c r="JL76" s="45"/>
      <c r="JM76" s="45"/>
      <c r="JN76" s="45"/>
      <c r="JO76" s="45"/>
      <c r="JP76" s="45"/>
      <c r="JQ76" s="45"/>
      <c r="JR76" s="45"/>
    </row>
    <row r="77" spans="1:278" x14ac:dyDescent="0.3">
      <c r="A77" s="291" t="str">
        <f t="shared" si="5"/>
        <v/>
      </c>
      <c r="B77" s="292" t="str">
        <f t="shared" si="23"/>
        <v/>
      </c>
      <c r="C77" s="741" t="str">
        <f t="shared" si="17"/>
        <v/>
      </c>
      <c r="D77" s="742"/>
      <c r="E77" s="257" t="str">
        <f>IFERROR(VLOOKUP($C77,Data!$I$7:$M$15,5,0),"")</f>
        <v/>
      </c>
      <c r="F77" s="368"/>
      <c r="G77" s="293" t="str">
        <f t="shared" si="18"/>
        <v/>
      </c>
      <c r="H77" s="294" t="str">
        <f t="shared" si="6"/>
        <v/>
      </c>
      <c r="I77" s="295" t="str">
        <f t="shared" si="19"/>
        <v/>
      </c>
      <c r="J77" s="650"/>
      <c r="K77" s="650"/>
      <c r="L77" s="651"/>
      <c r="N77" s="86" t="str">
        <f t="shared" si="8"/>
        <v/>
      </c>
      <c r="O77" s="87" t="str">
        <f t="shared" si="9"/>
        <v/>
      </c>
      <c r="AW77" s="297" t="str">
        <f t="shared" si="10"/>
        <v/>
      </c>
      <c r="AX77" s="847" t="str">
        <f t="shared" si="11"/>
        <v/>
      </c>
      <c r="AY77" s="847"/>
      <c r="AZ77" s="298" t="str">
        <f>IFERROR(VLOOKUP($C77,Data!$I$7:$M$15,5,0),"")</f>
        <v/>
      </c>
      <c r="BA77" s="299" t="str">
        <f>IFERROR(VLOOKUP(C77,Data!$I$7:$M$15,$E$66,0),"")</f>
        <v/>
      </c>
      <c r="BB77" s="300" t="str">
        <f t="shared" si="12"/>
        <v/>
      </c>
      <c r="BC77" s="300">
        <f t="shared" si="13"/>
        <v>0</v>
      </c>
      <c r="BD77" s="301" t="str">
        <f t="shared" si="20"/>
        <v/>
      </c>
      <c r="BE77" s="302" t="str">
        <f t="shared" si="14"/>
        <v/>
      </c>
      <c r="BF77" s="301" t="str">
        <f t="shared" si="15"/>
        <v/>
      </c>
      <c r="BG77" s="303" t="str">
        <f t="shared" si="21"/>
        <v/>
      </c>
      <c r="BH77" s="45" t="str">
        <f t="shared" si="24"/>
        <v/>
      </c>
      <c r="BI77" s="45" t="str">
        <f t="shared" si="16"/>
        <v/>
      </c>
      <c r="BJ77" s="45" t="str">
        <f t="shared" ref="BJ77:BJ88" si="25">BH77&amp;BI77</f>
        <v/>
      </c>
      <c r="JD77" s="45"/>
      <c r="JE77" s="45"/>
      <c r="JF77" s="45"/>
      <c r="JG77" s="45"/>
      <c r="JH77" s="45"/>
      <c r="JI77" s="45"/>
      <c r="JJ77" s="45"/>
      <c r="JK77" s="45"/>
      <c r="JL77" s="45"/>
      <c r="JM77" s="45"/>
      <c r="JN77" s="45"/>
      <c r="JO77" s="45"/>
      <c r="JP77" s="45"/>
      <c r="JQ77" s="45"/>
      <c r="JR77" s="45"/>
    </row>
    <row r="78" spans="1:278" x14ac:dyDescent="0.3">
      <c r="A78" s="291" t="str">
        <f>IF(AND($C78="Kitchen/Living Accommodation",G78="IEV"),"CLAIEV","")</f>
        <v/>
      </c>
      <c r="B78" s="292" t="str">
        <f t="shared" si="23"/>
        <v/>
      </c>
      <c r="C78" s="741" t="str">
        <f t="shared" si="17"/>
        <v/>
      </c>
      <c r="D78" s="742"/>
      <c r="E78" s="257" t="str">
        <f>IFERROR(VLOOKUP($C78,Data!$I$7:$M$15,5,0),"")</f>
        <v/>
      </c>
      <c r="F78" s="368"/>
      <c r="G78" s="293" t="str">
        <f t="shared" si="18"/>
        <v/>
      </c>
      <c r="H78" s="294" t="str">
        <f t="shared" si="6"/>
        <v/>
      </c>
      <c r="I78" s="295" t="str">
        <f t="shared" si="19"/>
        <v/>
      </c>
      <c r="J78" s="650"/>
      <c r="K78" s="650"/>
      <c r="L78" s="651"/>
      <c r="N78" s="86" t="str">
        <f t="shared" si="8"/>
        <v/>
      </c>
      <c r="O78" s="87" t="str">
        <f t="shared" si="9"/>
        <v/>
      </c>
      <c r="AW78" s="297" t="str">
        <f t="shared" si="10"/>
        <v/>
      </c>
      <c r="AX78" s="847" t="str">
        <f t="shared" si="11"/>
        <v/>
      </c>
      <c r="AY78" s="847"/>
      <c r="AZ78" s="298" t="str">
        <f>IFERROR(VLOOKUP($C78,Data!$I$7:$M$15,5,0),"")</f>
        <v/>
      </c>
      <c r="BA78" s="299" t="str">
        <f>IFERROR(VLOOKUP(C78,Data!$I$7:$M$15,$E$66,0),"")</f>
        <v/>
      </c>
      <c r="BB78" s="300" t="str">
        <f t="shared" si="12"/>
        <v/>
      </c>
      <c r="BC78" s="300">
        <f t="shared" si="13"/>
        <v>0</v>
      </c>
      <c r="BD78" s="301" t="str">
        <f t="shared" si="20"/>
        <v/>
      </c>
      <c r="BE78" s="302" t="str">
        <f t="shared" si="14"/>
        <v/>
      </c>
      <c r="BF78" s="301" t="str">
        <f t="shared" si="15"/>
        <v/>
      </c>
      <c r="BG78" s="303" t="str">
        <f t="shared" si="21"/>
        <v/>
      </c>
      <c r="BH78" s="45" t="str">
        <f t="shared" si="24"/>
        <v/>
      </c>
      <c r="BI78" s="45" t="str">
        <f t="shared" si="16"/>
        <v/>
      </c>
      <c r="BJ78" s="45" t="str">
        <f t="shared" si="25"/>
        <v/>
      </c>
      <c r="JD78" s="45"/>
      <c r="JE78" s="45"/>
      <c r="JF78" s="45"/>
      <c r="JG78" s="45"/>
      <c r="JH78" s="45"/>
      <c r="JI78" s="45"/>
      <c r="JJ78" s="45"/>
      <c r="JK78" s="45"/>
      <c r="JL78" s="45"/>
      <c r="JM78" s="45"/>
      <c r="JN78" s="45"/>
      <c r="JO78" s="45"/>
      <c r="JP78" s="45"/>
      <c r="JQ78" s="45"/>
      <c r="JR78" s="45"/>
    </row>
    <row r="79" spans="1:278" x14ac:dyDescent="0.3">
      <c r="A79" s="291" t="str">
        <f>IF(AND($C79="Kitchen/Living Accommodation",G79="IEV"),"CLAIEV","")</f>
        <v/>
      </c>
      <c r="B79" s="292" t="str">
        <f t="shared" si="23"/>
        <v/>
      </c>
      <c r="C79" s="741" t="str">
        <f t="shared" si="17"/>
        <v/>
      </c>
      <c r="D79" s="742"/>
      <c r="E79" s="257" t="str">
        <f>IFERROR(VLOOKUP($C79,Data!$I$7:$M$15,5,0),"")</f>
        <v/>
      </c>
      <c r="F79" s="368"/>
      <c r="G79" s="293" t="str">
        <f t="shared" si="18"/>
        <v/>
      </c>
      <c r="H79" s="294" t="str">
        <f t="shared" si="6"/>
        <v/>
      </c>
      <c r="I79" s="295" t="str">
        <f t="shared" si="19"/>
        <v/>
      </c>
      <c r="J79" s="650"/>
      <c r="K79" s="650"/>
      <c r="L79" s="651"/>
      <c r="N79" s="86" t="str">
        <f t="shared" si="8"/>
        <v/>
      </c>
      <c r="O79" s="87" t="str">
        <f t="shared" si="9"/>
        <v/>
      </c>
      <c r="AW79" s="297" t="str">
        <f t="shared" si="10"/>
        <v/>
      </c>
      <c r="AX79" s="847" t="str">
        <f t="shared" si="11"/>
        <v/>
      </c>
      <c r="AY79" s="847"/>
      <c r="AZ79" s="298" t="str">
        <f>IFERROR(VLOOKUP($C79,Data!$I$7:$M$15,5,0),"")</f>
        <v/>
      </c>
      <c r="BA79" s="299" t="str">
        <f>IFERROR(VLOOKUP(C79,Data!$I$7:$M$15,$E$66,0),"")</f>
        <v/>
      </c>
      <c r="BB79" s="300" t="str">
        <f t="shared" si="12"/>
        <v/>
      </c>
      <c r="BC79" s="300">
        <f t="shared" si="13"/>
        <v>0</v>
      </c>
      <c r="BD79" s="301" t="str">
        <f t="shared" si="20"/>
        <v/>
      </c>
      <c r="BE79" s="302" t="str">
        <f t="shared" si="14"/>
        <v/>
      </c>
      <c r="BF79" s="301" t="str">
        <f t="shared" si="15"/>
        <v/>
      </c>
      <c r="BG79" s="303" t="str">
        <f t="shared" si="21"/>
        <v/>
      </c>
      <c r="BH79" s="45" t="str">
        <f t="shared" si="24"/>
        <v/>
      </c>
      <c r="BI79" s="45" t="str">
        <f t="shared" si="16"/>
        <v/>
      </c>
      <c r="BJ79" s="45" t="str">
        <f t="shared" si="25"/>
        <v/>
      </c>
      <c r="JD79" s="45"/>
      <c r="JE79" s="45"/>
      <c r="JF79" s="45"/>
      <c r="JG79" s="45"/>
      <c r="JH79" s="45"/>
      <c r="JI79" s="45"/>
      <c r="JJ79" s="45"/>
      <c r="JK79" s="45"/>
      <c r="JL79" s="45"/>
      <c r="JM79" s="45"/>
      <c r="JN79" s="45"/>
      <c r="JO79" s="45"/>
      <c r="JP79" s="45"/>
      <c r="JQ79" s="45"/>
      <c r="JR79" s="45"/>
    </row>
    <row r="80" spans="1:278" x14ac:dyDescent="0.3">
      <c r="A80" s="305"/>
      <c r="B80" s="292" t="str">
        <f t="shared" si="23"/>
        <v/>
      </c>
      <c r="C80" s="741"/>
      <c r="D80" s="742"/>
      <c r="E80" s="257" t="str">
        <f>IFERROR(VLOOKUP($C80,Data!$I$7:$M$15,5,0),"")</f>
        <v/>
      </c>
      <c r="F80" s="368"/>
      <c r="G80" s="293"/>
      <c r="H80" s="294" t="str">
        <f t="shared" si="6"/>
        <v/>
      </c>
      <c r="I80" s="295" t="str">
        <f t="shared" si="19"/>
        <v/>
      </c>
      <c r="J80" s="650"/>
      <c r="K80" s="650"/>
      <c r="L80" s="651"/>
      <c r="N80" s="86" t="str">
        <f t="shared" si="8"/>
        <v/>
      </c>
      <c r="O80" s="87" t="str">
        <f t="shared" si="9"/>
        <v/>
      </c>
      <c r="AW80" s="297" t="str">
        <f t="shared" si="10"/>
        <v/>
      </c>
      <c r="AX80" s="847" t="str">
        <f t="shared" si="11"/>
        <v/>
      </c>
      <c r="AY80" s="847"/>
      <c r="AZ80" s="298" t="str">
        <f>IFERROR(VLOOKUP($C80,Data!$I$7:$M$15,5,0),"")</f>
        <v/>
      </c>
      <c r="BA80" s="299" t="str">
        <f>IFERROR(VLOOKUP(C80,Data!$I$7:$M$15,$E$66,0),"")</f>
        <v/>
      </c>
      <c r="BB80" s="300" t="str">
        <f t="shared" si="12"/>
        <v/>
      </c>
      <c r="BC80" s="300">
        <f t="shared" si="13"/>
        <v>0</v>
      </c>
      <c r="BD80" s="301" t="str">
        <f t="shared" si="20"/>
        <v/>
      </c>
      <c r="BE80" s="302" t="str">
        <f t="shared" si="14"/>
        <v/>
      </c>
      <c r="BF80" s="301" t="str">
        <f t="shared" si="15"/>
        <v/>
      </c>
      <c r="BG80" s="303" t="str">
        <f t="shared" si="21"/>
        <v/>
      </c>
      <c r="BH80" s="45" t="str">
        <f t="shared" si="24"/>
        <v/>
      </c>
      <c r="BI80" s="45" t="str">
        <f t="shared" si="16"/>
        <v/>
      </c>
      <c r="BJ80" s="45" t="str">
        <f t="shared" si="25"/>
        <v/>
      </c>
      <c r="JD80" s="45"/>
      <c r="JE80" s="45"/>
      <c r="JF80" s="45"/>
      <c r="JG80" s="45"/>
      <c r="JH80" s="45"/>
      <c r="JI80" s="45"/>
      <c r="JJ80" s="45"/>
      <c r="JK80" s="45"/>
      <c r="JL80" s="45"/>
      <c r="JM80" s="45"/>
      <c r="JN80" s="45"/>
      <c r="JO80" s="45"/>
      <c r="JP80" s="45"/>
      <c r="JQ80" s="45"/>
      <c r="JR80" s="45"/>
    </row>
    <row r="81" spans="1:278" x14ac:dyDescent="0.3">
      <c r="A81" s="306"/>
      <c r="B81" s="292" t="str">
        <f t="shared" si="23"/>
        <v/>
      </c>
      <c r="C81" s="741"/>
      <c r="D81" s="742"/>
      <c r="E81" s="257" t="str">
        <f>IFERROR(VLOOKUP($C81,Data!$I$7:$M$15,5,0),"")</f>
        <v/>
      </c>
      <c r="F81" s="368"/>
      <c r="G81" s="293"/>
      <c r="H81" s="294" t="str">
        <f t="shared" si="6"/>
        <v/>
      </c>
      <c r="I81" s="295" t="str">
        <f t="shared" si="19"/>
        <v/>
      </c>
      <c r="J81" s="652"/>
      <c r="K81" s="652"/>
      <c r="L81" s="653"/>
      <c r="N81" s="86" t="str">
        <f t="shared" si="8"/>
        <v/>
      </c>
      <c r="O81" s="87" t="str">
        <f t="shared" si="9"/>
        <v/>
      </c>
      <c r="AW81" s="297" t="str">
        <f t="shared" si="10"/>
        <v/>
      </c>
      <c r="AX81" s="847" t="str">
        <f t="shared" si="11"/>
        <v/>
      </c>
      <c r="AY81" s="847"/>
      <c r="AZ81" s="298" t="str">
        <f>IFERROR(VLOOKUP($C81,Data!$I$7:$M$15,5,0),"")</f>
        <v/>
      </c>
      <c r="BA81" s="299" t="str">
        <f>IFERROR(VLOOKUP(C81,Data!$I$7:$M$15,$E$66,0),"")</f>
        <v/>
      </c>
      <c r="BB81" s="300" t="str">
        <f t="shared" si="12"/>
        <v/>
      </c>
      <c r="BC81" s="300">
        <f t="shared" si="13"/>
        <v>0</v>
      </c>
      <c r="BD81" s="301" t="str">
        <f t="shared" si="20"/>
        <v/>
      </c>
      <c r="BE81" s="302" t="str">
        <f t="shared" si="14"/>
        <v/>
      </c>
      <c r="BF81" s="301" t="str">
        <f t="shared" si="15"/>
        <v/>
      </c>
      <c r="BG81" s="303" t="str">
        <f t="shared" si="21"/>
        <v/>
      </c>
      <c r="BH81" s="45" t="str">
        <f t="shared" si="24"/>
        <v/>
      </c>
      <c r="BI81" s="45" t="str">
        <f t="shared" si="16"/>
        <v/>
      </c>
      <c r="BJ81" s="45" t="str">
        <f t="shared" si="25"/>
        <v/>
      </c>
      <c r="JD81" s="45"/>
      <c r="JE81" s="45"/>
      <c r="JF81" s="45"/>
      <c r="JG81" s="45"/>
      <c r="JH81" s="45"/>
      <c r="JI81" s="45"/>
      <c r="JJ81" s="45"/>
      <c r="JK81" s="45"/>
      <c r="JL81" s="45"/>
      <c r="JM81" s="45"/>
      <c r="JN81" s="45"/>
      <c r="JO81" s="45"/>
      <c r="JP81" s="45"/>
      <c r="JQ81" s="45"/>
      <c r="JR81" s="45"/>
    </row>
    <row r="82" spans="1:278" x14ac:dyDescent="0.3">
      <c r="A82" s="306"/>
      <c r="B82" s="292" t="str">
        <f t="shared" si="23"/>
        <v/>
      </c>
      <c r="C82" s="741"/>
      <c r="D82" s="742"/>
      <c r="E82" s="257" t="str">
        <f>IFERROR(VLOOKUP($C82,Data!$I$7:$M$15,5,0),"")</f>
        <v/>
      </c>
      <c r="F82" s="368"/>
      <c r="G82" s="293"/>
      <c r="H82" s="294" t="str">
        <f t="shared" si="6"/>
        <v/>
      </c>
      <c r="I82" s="295" t="str">
        <f t="shared" si="19"/>
        <v/>
      </c>
      <c r="J82" s="111"/>
      <c r="K82" s="111"/>
      <c r="L82" s="177"/>
      <c r="N82" s="86" t="str">
        <f t="shared" si="8"/>
        <v/>
      </c>
      <c r="O82" s="87" t="str">
        <f t="shared" si="9"/>
        <v/>
      </c>
      <c r="AW82" s="297" t="str">
        <f t="shared" si="10"/>
        <v/>
      </c>
      <c r="AX82" s="847" t="str">
        <f t="shared" si="11"/>
        <v/>
      </c>
      <c r="AY82" s="847"/>
      <c r="AZ82" s="298" t="str">
        <f>IFERROR(VLOOKUP($C82,Data!$I$7:$M$15,5,0),"")</f>
        <v/>
      </c>
      <c r="BA82" s="299" t="str">
        <f>IFERROR(VLOOKUP(C82,Data!$I$7:$M$15,$E$66,0),"")</f>
        <v/>
      </c>
      <c r="BB82" s="300" t="str">
        <f t="shared" si="12"/>
        <v/>
      </c>
      <c r="BC82" s="300">
        <f t="shared" si="13"/>
        <v>0</v>
      </c>
      <c r="BD82" s="301" t="str">
        <f t="shared" si="20"/>
        <v/>
      </c>
      <c r="BE82" s="302" t="str">
        <f t="shared" si="14"/>
        <v/>
      </c>
      <c r="BF82" s="301" t="str">
        <f t="shared" si="15"/>
        <v/>
      </c>
      <c r="BG82" s="303" t="str">
        <f t="shared" si="21"/>
        <v/>
      </c>
      <c r="BH82" s="45" t="str">
        <f t="shared" si="24"/>
        <v/>
      </c>
      <c r="BI82" s="45" t="str">
        <f t="shared" si="16"/>
        <v/>
      </c>
      <c r="BJ82" s="45" t="str">
        <f t="shared" si="25"/>
        <v/>
      </c>
      <c r="JD82" s="45"/>
      <c r="JE82" s="45"/>
      <c r="JF82" s="45"/>
      <c r="JG82" s="45"/>
      <c r="JH82" s="45"/>
      <c r="JI82" s="45"/>
      <c r="JJ82" s="45"/>
      <c r="JK82" s="45"/>
      <c r="JL82" s="45"/>
      <c r="JM82" s="45"/>
      <c r="JN82" s="45"/>
      <c r="JO82" s="45"/>
      <c r="JP82" s="45"/>
      <c r="JQ82" s="45"/>
      <c r="JR82" s="45"/>
    </row>
    <row r="83" spans="1:278" x14ac:dyDescent="0.3">
      <c r="A83" s="306"/>
      <c r="B83" s="292" t="str">
        <f t="shared" si="23"/>
        <v/>
      </c>
      <c r="C83" s="741"/>
      <c r="D83" s="742"/>
      <c r="E83" s="257" t="str">
        <f>IFERROR(VLOOKUP($C83,Data!$I$7:$M$15,5,0),"")</f>
        <v/>
      </c>
      <c r="F83" s="368"/>
      <c r="G83" s="293"/>
      <c r="H83" s="294" t="str">
        <f t="shared" si="6"/>
        <v/>
      </c>
      <c r="I83" s="295" t="str">
        <f t="shared" si="19"/>
        <v/>
      </c>
      <c r="J83" s="654" t="str">
        <f>IF(N89="NOBG",P89,"")</f>
        <v/>
      </c>
      <c r="K83" s="654"/>
      <c r="L83" s="655"/>
      <c r="N83" s="86" t="str">
        <f t="shared" si="8"/>
        <v/>
      </c>
      <c r="O83" s="87" t="str">
        <f t="shared" si="9"/>
        <v/>
      </c>
      <c r="AW83" s="297" t="str">
        <f t="shared" si="10"/>
        <v/>
      </c>
      <c r="AX83" s="847" t="str">
        <f t="shared" si="11"/>
        <v/>
      </c>
      <c r="AY83" s="847"/>
      <c r="AZ83" s="298" t="str">
        <f>IFERROR(VLOOKUP($C83,Data!$I$7:$M$15,5,0),"")</f>
        <v/>
      </c>
      <c r="BA83" s="299" t="str">
        <f>IFERROR(VLOOKUP(C83,Data!$I$7:$M$15,$E$66,0),"")</f>
        <v/>
      </c>
      <c r="BB83" s="300" t="str">
        <f t="shared" si="12"/>
        <v/>
      </c>
      <c r="BC83" s="300">
        <f t="shared" si="13"/>
        <v>0</v>
      </c>
      <c r="BD83" s="301" t="str">
        <f t="shared" si="20"/>
        <v/>
      </c>
      <c r="BE83" s="302" t="str">
        <f t="shared" si="14"/>
        <v/>
      </c>
      <c r="BF83" s="301" t="str">
        <f t="shared" si="15"/>
        <v/>
      </c>
      <c r="BG83" s="303" t="str">
        <f t="shared" si="21"/>
        <v/>
      </c>
      <c r="BH83" s="45" t="str">
        <f t="shared" si="24"/>
        <v/>
      </c>
      <c r="BI83" s="45" t="str">
        <f t="shared" si="16"/>
        <v/>
      </c>
      <c r="BJ83" s="45" t="str">
        <f t="shared" si="25"/>
        <v/>
      </c>
      <c r="JD83" s="45"/>
      <c r="JE83" s="45"/>
      <c r="JF83" s="45"/>
      <c r="JG83" s="45"/>
      <c r="JH83" s="45"/>
      <c r="JI83" s="45"/>
      <c r="JJ83" s="45"/>
      <c r="JK83" s="45"/>
      <c r="JL83" s="45"/>
      <c r="JM83" s="45"/>
      <c r="JN83" s="45"/>
      <c r="JO83" s="45"/>
      <c r="JP83" s="45"/>
      <c r="JQ83" s="45"/>
      <c r="JR83" s="45"/>
    </row>
    <row r="84" spans="1:278" x14ac:dyDescent="0.3">
      <c r="A84" s="306"/>
      <c r="B84" s="292" t="str">
        <f t="shared" si="23"/>
        <v/>
      </c>
      <c r="C84" s="741"/>
      <c r="D84" s="742"/>
      <c r="E84" s="257" t="str">
        <f>IFERROR(VLOOKUP($C84,Data!$I$7:$M$15,5,0),"")</f>
        <v/>
      </c>
      <c r="F84" s="368"/>
      <c r="G84" s="293"/>
      <c r="H84" s="294" t="str">
        <f t="shared" si="6"/>
        <v/>
      </c>
      <c r="I84" s="295" t="str">
        <f t="shared" si="19"/>
        <v/>
      </c>
      <c r="J84" s="656"/>
      <c r="K84" s="656"/>
      <c r="L84" s="657"/>
      <c r="N84" s="86" t="str">
        <f t="shared" si="8"/>
        <v/>
      </c>
      <c r="O84" s="87" t="str">
        <f t="shared" si="9"/>
        <v/>
      </c>
      <c r="AW84" s="297" t="str">
        <f t="shared" si="10"/>
        <v/>
      </c>
      <c r="AX84" s="847" t="str">
        <f t="shared" si="11"/>
        <v/>
      </c>
      <c r="AY84" s="847"/>
      <c r="AZ84" s="298" t="str">
        <f>IFERROR(VLOOKUP($C84,Data!$I$7:$M$15,5,0),"")</f>
        <v/>
      </c>
      <c r="BA84" s="299" t="str">
        <f>IFERROR(VLOOKUP(C84,Data!$I$7:$M$15,$E$66,0),"")</f>
        <v/>
      </c>
      <c r="BB84" s="300" t="str">
        <f t="shared" si="12"/>
        <v/>
      </c>
      <c r="BC84" s="300">
        <f t="shared" si="13"/>
        <v>0</v>
      </c>
      <c r="BD84" s="301" t="str">
        <f t="shared" si="20"/>
        <v/>
      </c>
      <c r="BE84" s="302" t="str">
        <f t="shared" si="14"/>
        <v/>
      </c>
      <c r="BF84" s="301" t="str">
        <f t="shared" si="15"/>
        <v/>
      </c>
      <c r="BG84" s="303" t="str">
        <f t="shared" si="21"/>
        <v/>
      </c>
      <c r="BH84" s="45" t="str">
        <f t="shared" si="24"/>
        <v/>
      </c>
      <c r="BI84" s="45" t="str">
        <f t="shared" si="16"/>
        <v/>
      </c>
      <c r="BJ84" s="45" t="str">
        <f t="shared" si="25"/>
        <v/>
      </c>
      <c r="JD84" s="45"/>
      <c r="JE84" s="45"/>
      <c r="JF84" s="45"/>
      <c r="JG84" s="45"/>
      <c r="JH84" s="45"/>
      <c r="JI84" s="45"/>
      <c r="JJ84" s="45"/>
      <c r="JK84" s="45"/>
      <c r="JL84" s="45"/>
      <c r="JM84" s="45"/>
      <c r="JN84" s="45"/>
      <c r="JO84" s="45"/>
      <c r="JP84" s="45"/>
      <c r="JQ84" s="45"/>
      <c r="JR84" s="45"/>
    </row>
    <row r="85" spans="1:278" x14ac:dyDescent="0.3">
      <c r="A85" s="306"/>
      <c r="B85" s="292" t="str">
        <f t="shared" si="23"/>
        <v/>
      </c>
      <c r="C85" s="741"/>
      <c r="D85" s="742"/>
      <c r="E85" s="257" t="str">
        <f>IFERROR(VLOOKUP($C85,Data!$I$7:$M$15,5,0),"")</f>
        <v/>
      </c>
      <c r="F85" s="368"/>
      <c r="G85" s="293"/>
      <c r="H85" s="294" t="str">
        <f t="shared" si="6"/>
        <v/>
      </c>
      <c r="I85" s="295" t="str">
        <f t="shared" si="19"/>
        <v/>
      </c>
      <c r="J85" s="656"/>
      <c r="K85" s="656"/>
      <c r="L85" s="657"/>
      <c r="N85" s="86" t="str">
        <f t="shared" si="8"/>
        <v/>
      </c>
      <c r="O85" s="87" t="str">
        <f t="shared" si="9"/>
        <v/>
      </c>
      <c r="AW85" s="297" t="str">
        <f t="shared" si="10"/>
        <v/>
      </c>
      <c r="AX85" s="847" t="str">
        <f t="shared" si="11"/>
        <v/>
      </c>
      <c r="AY85" s="847"/>
      <c r="AZ85" s="298" t="str">
        <f>IFERROR(VLOOKUP($C85,Data!$I$7:$M$15,5,0),"")</f>
        <v/>
      </c>
      <c r="BA85" s="299" t="str">
        <f>IFERROR(VLOOKUP(C85,Data!$I$7:$M$15,$E$66,0),"")</f>
        <v/>
      </c>
      <c r="BB85" s="300" t="str">
        <f t="shared" si="12"/>
        <v/>
      </c>
      <c r="BC85" s="300">
        <f t="shared" si="13"/>
        <v>0</v>
      </c>
      <c r="BD85" s="301" t="str">
        <f t="shared" si="20"/>
        <v/>
      </c>
      <c r="BE85" s="302" t="str">
        <f t="shared" si="14"/>
        <v/>
      </c>
      <c r="BF85" s="301" t="str">
        <f t="shared" si="15"/>
        <v/>
      </c>
      <c r="BG85" s="303" t="str">
        <f t="shared" si="21"/>
        <v/>
      </c>
      <c r="BH85" s="45" t="str">
        <f t="shared" si="24"/>
        <v/>
      </c>
      <c r="BI85" s="45" t="str">
        <f t="shared" si="16"/>
        <v/>
      </c>
      <c r="BJ85" s="45" t="str">
        <f t="shared" si="25"/>
        <v/>
      </c>
      <c r="JD85" s="45"/>
      <c r="JE85" s="45"/>
      <c r="JF85" s="45"/>
      <c r="JG85" s="45"/>
      <c r="JH85" s="45"/>
      <c r="JI85" s="45"/>
      <c r="JJ85" s="45"/>
      <c r="JK85" s="45"/>
      <c r="JL85" s="45"/>
      <c r="JM85" s="45"/>
      <c r="JN85" s="45"/>
      <c r="JO85" s="45"/>
      <c r="JP85" s="45"/>
      <c r="JQ85" s="45"/>
      <c r="JR85" s="45"/>
    </row>
    <row r="86" spans="1:278" x14ac:dyDescent="0.3">
      <c r="A86" s="306"/>
      <c r="B86" s="292" t="str">
        <f t="shared" si="23"/>
        <v/>
      </c>
      <c r="C86" s="741"/>
      <c r="D86" s="742"/>
      <c r="E86" s="257" t="str">
        <f>IFERROR(VLOOKUP($C86,Data!$I$7:$M$15,5,0),"")</f>
        <v/>
      </c>
      <c r="F86" s="368"/>
      <c r="G86" s="293"/>
      <c r="H86" s="294" t="str">
        <f t="shared" si="6"/>
        <v/>
      </c>
      <c r="I86" s="295" t="str">
        <f t="shared" si="19"/>
        <v/>
      </c>
      <c r="J86" s="656"/>
      <c r="K86" s="656"/>
      <c r="L86" s="657"/>
      <c r="N86" s="86" t="str">
        <f t="shared" si="8"/>
        <v/>
      </c>
      <c r="O86" s="87" t="str">
        <f t="shared" si="9"/>
        <v/>
      </c>
      <c r="AW86" s="297" t="str">
        <f t="shared" si="10"/>
        <v/>
      </c>
      <c r="AX86" s="847" t="str">
        <f t="shared" si="11"/>
        <v/>
      </c>
      <c r="AY86" s="847"/>
      <c r="AZ86" s="298" t="str">
        <f>IFERROR(VLOOKUP($C86,Data!$I$7:$M$15,5,0),"")</f>
        <v/>
      </c>
      <c r="BA86" s="299" t="str">
        <f>IFERROR(VLOOKUP(C86,Data!$I$7:$M$15,$E$66,0),"")</f>
        <v/>
      </c>
      <c r="BB86" s="300" t="str">
        <f t="shared" si="12"/>
        <v/>
      </c>
      <c r="BC86" s="300">
        <f t="shared" si="13"/>
        <v>0</v>
      </c>
      <c r="BD86" s="301" t="str">
        <f t="shared" si="20"/>
        <v/>
      </c>
      <c r="BE86" s="302" t="str">
        <f t="shared" si="14"/>
        <v/>
      </c>
      <c r="BF86" s="301" t="str">
        <f t="shared" si="15"/>
        <v/>
      </c>
      <c r="BG86" s="303" t="str">
        <f t="shared" si="21"/>
        <v/>
      </c>
      <c r="BH86" s="45" t="str">
        <f t="shared" si="24"/>
        <v/>
      </c>
      <c r="BI86" s="45" t="str">
        <f t="shared" si="16"/>
        <v/>
      </c>
      <c r="BJ86" s="45" t="str">
        <f t="shared" si="25"/>
        <v/>
      </c>
      <c r="JD86" s="45"/>
      <c r="JE86" s="45"/>
      <c r="JF86" s="45"/>
      <c r="JG86" s="45"/>
      <c r="JH86" s="45"/>
      <c r="JI86" s="45"/>
      <c r="JJ86" s="45"/>
      <c r="JK86" s="45"/>
      <c r="JL86" s="45"/>
      <c r="JM86" s="45"/>
      <c r="JN86" s="45"/>
      <c r="JO86" s="45"/>
      <c r="JP86" s="45"/>
      <c r="JQ86" s="45"/>
      <c r="JR86" s="45"/>
    </row>
    <row r="87" spans="1:278" x14ac:dyDescent="0.3">
      <c r="A87" s="306"/>
      <c r="B87" s="292" t="str">
        <f t="shared" si="23"/>
        <v/>
      </c>
      <c r="C87" s="741"/>
      <c r="D87" s="742"/>
      <c r="E87" s="257" t="str">
        <f>IFERROR(VLOOKUP($C87,Data!$I$7:$M$15,5,0),"")</f>
        <v/>
      </c>
      <c r="F87" s="368"/>
      <c r="G87" s="293"/>
      <c r="H87" s="307" t="str">
        <f t="shared" si="6"/>
        <v/>
      </c>
      <c r="I87" s="308" t="str">
        <f t="shared" si="19"/>
        <v/>
      </c>
      <c r="J87" s="656"/>
      <c r="K87" s="656"/>
      <c r="L87" s="657"/>
      <c r="N87" s="86" t="str">
        <f t="shared" si="8"/>
        <v/>
      </c>
      <c r="O87" s="87" t="str">
        <f t="shared" si="9"/>
        <v/>
      </c>
      <c r="AW87" s="297" t="str">
        <f t="shared" si="10"/>
        <v/>
      </c>
      <c r="AX87" s="847" t="str">
        <f t="shared" si="11"/>
        <v/>
      </c>
      <c r="AY87" s="847"/>
      <c r="AZ87" s="298" t="str">
        <f>IFERROR(VLOOKUP($C87,Data!$I$7:$M$15,5,0),"")</f>
        <v/>
      </c>
      <c r="BA87" s="299" t="str">
        <f>IFERROR(VLOOKUP(C87,Data!$I$7:$M$15,$E$66,0),"")</f>
        <v/>
      </c>
      <c r="BB87" s="300" t="str">
        <f t="shared" si="12"/>
        <v/>
      </c>
      <c r="BC87" s="300">
        <f t="shared" si="13"/>
        <v>0</v>
      </c>
      <c r="BD87" s="301" t="str">
        <f t="shared" si="20"/>
        <v/>
      </c>
      <c r="BE87" s="302" t="str">
        <f t="shared" si="14"/>
        <v/>
      </c>
      <c r="BF87" s="301" t="str">
        <f t="shared" si="15"/>
        <v/>
      </c>
      <c r="BG87" s="303" t="str">
        <f t="shared" si="21"/>
        <v/>
      </c>
      <c r="BH87" s="45" t="str">
        <f t="shared" si="24"/>
        <v/>
      </c>
      <c r="BI87" s="45" t="str">
        <f t="shared" si="16"/>
        <v/>
      </c>
      <c r="BJ87" s="45" t="str">
        <f t="shared" si="25"/>
        <v/>
      </c>
      <c r="JD87" s="45"/>
      <c r="JE87" s="45"/>
      <c r="JF87" s="45"/>
      <c r="JG87" s="45"/>
      <c r="JH87" s="45"/>
      <c r="JI87" s="45"/>
      <c r="JJ87" s="45"/>
      <c r="JK87" s="45"/>
      <c r="JL87" s="45"/>
      <c r="JM87" s="45"/>
      <c r="JN87" s="45"/>
      <c r="JO87" s="45"/>
      <c r="JP87" s="45"/>
      <c r="JQ87" s="45"/>
      <c r="JR87" s="45"/>
    </row>
    <row r="88" spans="1:278" x14ac:dyDescent="0.3">
      <c r="A88" s="306"/>
      <c r="B88" s="292" t="str">
        <f t="shared" si="23"/>
        <v/>
      </c>
      <c r="C88" s="741"/>
      <c r="D88" s="742"/>
      <c r="E88" s="257" t="str">
        <f>IFERROR(VLOOKUP($C88,Data!$I$7:$M$15,5,0),"")</f>
        <v/>
      </c>
      <c r="F88" s="368"/>
      <c r="G88" s="293"/>
      <c r="H88" s="307" t="str">
        <f t="shared" si="6"/>
        <v/>
      </c>
      <c r="I88" s="309" t="str">
        <f t="shared" si="19"/>
        <v/>
      </c>
      <c r="J88" s="658"/>
      <c r="K88" s="658"/>
      <c r="L88" s="659"/>
      <c r="N88" s="86" t="str">
        <f t="shared" si="8"/>
        <v/>
      </c>
      <c r="O88" s="87" t="str">
        <f t="shared" si="9"/>
        <v/>
      </c>
      <c r="P88" s="46" t="s">
        <v>225</v>
      </c>
      <c r="AW88" s="297" t="str">
        <f t="shared" si="10"/>
        <v/>
      </c>
      <c r="AX88" s="847" t="str">
        <f t="shared" si="11"/>
        <v/>
      </c>
      <c r="AY88" s="847"/>
      <c r="AZ88" s="298" t="str">
        <f>IFERROR(VLOOKUP($C88,Data!$I$7:$M$15,5,0),"")</f>
        <v/>
      </c>
      <c r="BA88" s="299" t="str">
        <f>IFERROR(VLOOKUP(C88,Data!$I$7:$M$15,$E$66,0),"")</f>
        <v/>
      </c>
      <c r="BB88" s="300" t="str">
        <f t="shared" si="12"/>
        <v/>
      </c>
      <c r="BC88" s="300">
        <f t="shared" si="13"/>
        <v>0</v>
      </c>
      <c r="BD88" s="301" t="str">
        <f t="shared" si="20"/>
        <v/>
      </c>
      <c r="BE88" s="302" t="str">
        <f t="shared" si="14"/>
        <v/>
      </c>
      <c r="BF88" s="301" t="str">
        <f t="shared" si="15"/>
        <v/>
      </c>
      <c r="BG88" s="303" t="str">
        <f t="shared" si="21"/>
        <v/>
      </c>
      <c r="BH88" s="45" t="str">
        <f t="shared" si="24"/>
        <v/>
      </c>
      <c r="BI88" s="45" t="str">
        <f t="shared" si="16"/>
        <v/>
      </c>
      <c r="BJ88" s="45" t="str">
        <f t="shared" si="25"/>
        <v/>
      </c>
      <c r="JD88" s="45"/>
      <c r="JE88" s="45"/>
      <c r="JF88" s="45"/>
      <c r="JG88" s="45"/>
      <c r="JH88" s="45"/>
      <c r="JI88" s="45"/>
      <c r="JJ88" s="45"/>
      <c r="JK88" s="45"/>
      <c r="JL88" s="45"/>
      <c r="JM88" s="45"/>
      <c r="JN88" s="45"/>
      <c r="JO88" s="45"/>
      <c r="JP88" s="45"/>
      <c r="JQ88" s="45"/>
      <c r="JR88" s="45"/>
    </row>
    <row r="89" spans="1:278" s="319" customFormat="1" ht="12" customHeight="1" x14ac:dyDescent="0.25">
      <c r="A89" s="310" t="str">
        <f>IFERROR(IF(MATCH("CLAIEV",A74:A88,0),"CLAIEV",""),"")</f>
        <v/>
      </c>
      <c r="B89" s="311"/>
      <c r="C89" s="312" t="str">
        <f>IFERROR(IF(MATCH("Kitchen/Living Accommodation",$C$74:$C$88,0),"CACCOM",""),"")</f>
        <v/>
      </c>
      <c r="D89" s="313"/>
      <c r="E89" s="313">
        <f>IFERROR(VLOOKUP("Bathroom",Data!$I$7:$M$15,$E$66,0),"")</f>
        <v>4000</v>
      </c>
      <c r="F89" s="314" t="str">
        <f>IF(AND(G89="Share",N46="IEV"),E89,"")</f>
        <v/>
      </c>
      <c r="G89" s="315" t="str">
        <f>IF(J89="BTMIEV","Share","")</f>
        <v/>
      </c>
      <c r="H89" s="312">
        <f>COUNTIF(H74:H88,"&gt;0")</f>
        <v>0</v>
      </c>
      <c r="I89" s="316">
        <f>SUM(I74:I88)</f>
        <v>0</v>
      </c>
      <c r="J89" s="312" t="str">
        <f>IFERROR(IF(MATCH("BTMIEV",O74:O88,0),"BTMIEV",9),"")</f>
        <v/>
      </c>
      <c r="K89" s="312"/>
      <c r="L89" s="317"/>
      <c r="M89" s="88"/>
      <c r="N89" s="89" t="str">
        <f>IFERROR(IF(MATCH("NOBG",$N$74:$N$88,0),"NOBG"),"")</f>
        <v/>
      </c>
      <c r="O89" s="90"/>
      <c r="P89" s="91" t="s">
        <v>223</v>
      </c>
      <c r="Q89" s="92"/>
      <c r="R89" s="92"/>
      <c r="S89" s="92"/>
      <c r="T89" s="92"/>
      <c r="U89" s="92"/>
      <c r="V89" s="92"/>
      <c r="W89" s="92"/>
      <c r="X89" s="92"/>
      <c r="Y89" s="92"/>
      <c r="Z89" s="92"/>
      <c r="AA89" s="92"/>
      <c r="AB89" s="92"/>
      <c r="AC89" s="92"/>
      <c r="AD89" s="88"/>
      <c r="AE89" s="88"/>
      <c r="AF89" s="88"/>
      <c r="AG89" s="88"/>
      <c r="AH89" s="88"/>
      <c r="AI89" s="88"/>
      <c r="AJ89" s="88"/>
      <c r="AK89" s="88"/>
      <c r="AL89" s="88"/>
      <c r="AM89" s="88"/>
      <c r="AN89" s="88"/>
      <c r="AO89" s="88"/>
      <c r="AP89" s="88"/>
      <c r="AQ89" s="88"/>
      <c r="AR89" s="88"/>
      <c r="AS89" s="88"/>
      <c r="AT89" s="88"/>
      <c r="AU89" s="88"/>
      <c r="AV89" s="88"/>
      <c r="AW89" s="88"/>
      <c r="AX89" s="840" t="s">
        <v>213</v>
      </c>
      <c r="AY89" s="840"/>
      <c r="AZ89" s="840"/>
      <c r="BA89" s="840"/>
      <c r="BB89" s="840"/>
      <c r="BC89" s="840"/>
      <c r="BD89" s="841"/>
      <c r="BE89" s="682">
        <f>SUM(BE74:BE88)</f>
        <v>0</v>
      </c>
      <c r="BF89" s="318"/>
      <c r="BG89" s="676" t="s">
        <v>243</v>
      </c>
      <c r="BH89" s="677"/>
      <c r="BI89" s="678"/>
      <c r="BJ89" s="647">
        <f>COUNTIF(BJ74:BJ88,"BGVEW")</f>
        <v>0</v>
      </c>
      <c r="BK89" s="88"/>
      <c r="BL89" s="88"/>
      <c r="BM89" s="88"/>
      <c r="BN89" s="88"/>
      <c r="BO89" s="88"/>
      <c r="BP89" s="88"/>
      <c r="BQ89" s="88"/>
      <c r="BR89" s="88"/>
      <c r="BS89" s="88"/>
      <c r="BT89" s="88"/>
      <c r="BU89" s="88"/>
      <c r="BV89" s="88"/>
      <c r="BW89" s="88"/>
      <c r="BX89" s="88"/>
      <c r="BY89" s="88"/>
      <c r="BZ89" s="88"/>
      <c r="CA89" s="88"/>
      <c r="CB89" s="88"/>
      <c r="CC89" s="88"/>
      <c r="CD89" s="88"/>
      <c r="CE89" s="88"/>
      <c r="CF89" s="88"/>
      <c r="CG89" s="88"/>
      <c r="CH89" s="88"/>
      <c r="CI89" s="88"/>
      <c r="CJ89" s="88"/>
      <c r="CK89" s="88"/>
      <c r="CL89" s="88"/>
      <c r="CM89" s="88"/>
      <c r="CN89" s="88"/>
      <c r="CO89" s="88"/>
      <c r="CP89" s="88"/>
      <c r="CQ89" s="88"/>
      <c r="CR89" s="88"/>
      <c r="CS89" s="88"/>
      <c r="CT89" s="88"/>
      <c r="CU89" s="88"/>
      <c r="CV89" s="88"/>
      <c r="CW89" s="88"/>
      <c r="CX89" s="88"/>
      <c r="CY89" s="88"/>
      <c r="CZ89" s="88"/>
      <c r="DA89" s="88"/>
      <c r="DB89" s="88"/>
      <c r="DC89" s="88"/>
      <c r="DD89" s="88"/>
      <c r="DE89" s="88"/>
      <c r="DF89" s="88"/>
      <c r="DG89" s="88"/>
      <c r="DH89" s="88"/>
      <c r="DI89" s="88"/>
      <c r="DJ89" s="88"/>
      <c r="DK89" s="88"/>
      <c r="DL89" s="88"/>
      <c r="DM89" s="88"/>
      <c r="DN89" s="88"/>
      <c r="DO89" s="88"/>
      <c r="DP89" s="88"/>
      <c r="DQ89" s="88"/>
      <c r="DR89" s="88"/>
      <c r="DS89" s="88"/>
      <c r="DT89" s="88"/>
      <c r="DU89" s="88"/>
      <c r="DV89" s="88"/>
      <c r="DW89" s="88"/>
      <c r="DX89" s="88"/>
      <c r="DY89" s="88"/>
      <c r="DZ89" s="88"/>
      <c r="EA89" s="88"/>
      <c r="EB89" s="88"/>
      <c r="EC89" s="88"/>
      <c r="ED89" s="88"/>
      <c r="EE89" s="88"/>
      <c r="EF89" s="88"/>
      <c r="EG89" s="88"/>
      <c r="EH89" s="88"/>
      <c r="EI89" s="88"/>
      <c r="EJ89" s="88"/>
      <c r="EK89" s="88"/>
      <c r="EL89" s="88"/>
      <c r="EM89" s="88"/>
      <c r="EN89" s="88"/>
      <c r="EO89" s="88"/>
      <c r="EP89" s="88"/>
      <c r="EQ89" s="88"/>
      <c r="ER89" s="88"/>
      <c r="ES89" s="88"/>
      <c r="ET89" s="88"/>
      <c r="EU89" s="88"/>
      <c r="EV89" s="88"/>
      <c r="EW89" s="88"/>
      <c r="EX89" s="88"/>
      <c r="EY89" s="88"/>
      <c r="EZ89" s="88"/>
      <c r="FA89" s="88"/>
      <c r="FB89" s="88"/>
      <c r="FC89" s="88"/>
      <c r="FD89" s="88"/>
      <c r="FE89" s="88"/>
      <c r="FF89" s="88"/>
      <c r="FG89" s="88"/>
      <c r="FH89" s="88"/>
      <c r="FI89" s="88"/>
      <c r="FJ89" s="88"/>
      <c r="FK89" s="88"/>
      <c r="FL89" s="88"/>
      <c r="FM89" s="88"/>
      <c r="FN89" s="88"/>
      <c r="FO89" s="88"/>
      <c r="FP89" s="88"/>
      <c r="FQ89" s="88"/>
      <c r="FR89" s="88"/>
      <c r="FS89" s="88"/>
      <c r="FT89" s="88"/>
      <c r="FU89" s="88"/>
      <c r="FV89" s="88"/>
      <c r="FW89" s="88"/>
      <c r="FX89" s="88"/>
      <c r="FY89" s="88"/>
      <c r="FZ89" s="88"/>
      <c r="GA89" s="88"/>
      <c r="GB89" s="88"/>
      <c r="GC89" s="88"/>
      <c r="GD89" s="88"/>
      <c r="GE89" s="88"/>
      <c r="GF89" s="88"/>
      <c r="GG89" s="88"/>
      <c r="GH89" s="88"/>
      <c r="GI89" s="88"/>
      <c r="GJ89" s="88"/>
      <c r="GK89" s="88"/>
      <c r="GL89" s="88"/>
      <c r="GM89" s="88"/>
      <c r="GN89" s="88"/>
      <c r="GO89" s="88"/>
      <c r="GP89" s="88"/>
      <c r="GQ89" s="88"/>
      <c r="GR89" s="88"/>
      <c r="GS89" s="88"/>
      <c r="GT89" s="88"/>
      <c r="GU89" s="88"/>
      <c r="GV89" s="88"/>
      <c r="GW89" s="88"/>
      <c r="GX89" s="88"/>
      <c r="GY89" s="88"/>
      <c r="GZ89" s="88"/>
      <c r="HA89" s="88"/>
      <c r="HB89" s="88"/>
      <c r="HC89" s="88"/>
      <c r="HD89" s="88"/>
      <c r="HE89" s="88"/>
      <c r="HF89" s="88"/>
      <c r="HG89" s="88"/>
      <c r="HH89" s="88"/>
      <c r="HI89" s="88"/>
      <c r="HJ89" s="88"/>
      <c r="HK89" s="88"/>
      <c r="HL89" s="88"/>
      <c r="HM89" s="88"/>
      <c r="HN89" s="88"/>
      <c r="HO89" s="88"/>
      <c r="HP89" s="88"/>
      <c r="HQ89" s="88"/>
      <c r="HR89" s="88"/>
      <c r="HS89" s="88"/>
      <c r="HT89" s="88"/>
      <c r="HU89" s="88"/>
      <c r="HV89" s="88"/>
      <c r="HW89" s="88"/>
      <c r="HX89" s="88"/>
      <c r="HY89" s="88"/>
      <c r="HZ89" s="88"/>
      <c r="IA89" s="88"/>
      <c r="IB89" s="88"/>
      <c r="IC89" s="88"/>
      <c r="ID89" s="88"/>
      <c r="IE89" s="88"/>
      <c r="IF89" s="88"/>
      <c r="IG89" s="88"/>
      <c r="IH89" s="88"/>
      <c r="II89" s="88"/>
      <c r="IJ89" s="88"/>
      <c r="IK89" s="88"/>
      <c r="IL89" s="88"/>
      <c r="IM89" s="88"/>
      <c r="IN89" s="88"/>
      <c r="IO89" s="88"/>
      <c r="IP89" s="88"/>
      <c r="IQ89" s="88"/>
      <c r="IR89" s="88"/>
      <c r="IS89" s="88"/>
      <c r="IT89" s="88"/>
      <c r="IU89" s="88"/>
      <c r="IV89" s="88"/>
      <c r="IW89" s="88"/>
      <c r="IX89" s="88"/>
      <c r="IY89" s="88"/>
      <c r="IZ89" s="88"/>
      <c r="JA89" s="88"/>
      <c r="JB89" s="88"/>
      <c r="JC89" s="88"/>
      <c r="JD89" s="88"/>
      <c r="JE89" s="88"/>
      <c r="JF89" s="88"/>
      <c r="JG89" s="88"/>
      <c r="JH89" s="88"/>
      <c r="JI89" s="88"/>
      <c r="JJ89" s="88"/>
      <c r="JK89" s="88"/>
      <c r="JL89" s="88"/>
      <c r="JM89" s="88"/>
      <c r="JN89" s="88"/>
      <c r="JO89" s="88"/>
      <c r="JP89" s="88"/>
      <c r="JQ89" s="88"/>
    </row>
    <row r="90" spans="1:278" ht="15" customHeight="1" x14ac:dyDescent="0.3">
      <c r="B90" s="745">
        <v>2.7</v>
      </c>
      <c r="C90" s="680" t="s">
        <v>265</v>
      </c>
      <c r="D90" s="680"/>
      <c r="E90" s="680"/>
      <c r="F90" s="680"/>
      <c r="G90" s="680"/>
      <c r="H90" s="111"/>
      <c r="I90" s="320"/>
      <c r="J90" s="660" t="str">
        <f>IF(AND($C$89="CACCOM",$N$47=3),CONCATENATE(P91,P90,"mm2."),"")</f>
        <v/>
      </c>
      <c r="K90" s="661"/>
      <c r="L90" s="662"/>
      <c r="N90" s="58"/>
      <c r="O90" s="58"/>
      <c r="P90" s="850">
        <f>ROUND(K112,0)</f>
        <v>10000</v>
      </c>
      <c r="Q90" s="851"/>
      <c r="R90" s="93"/>
      <c r="AX90" s="842"/>
      <c r="AY90" s="842"/>
      <c r="AZ90" s="842"/>
      <c r="BA90" s="842"/>
      <c r="BB90" s="842"/>
      <c r="BC90" s="842"/>
      <c r="BD90" s="843"/>
      <c r="BE90" s="682"/>
      <c r="BF90" s="318"/>
      <c r="BG90" s="676"/>
      <c r="BH90" s="677"/>
      <c r="BI90" s="678"/>
      <c r="BJ90" s="647"/>
      <c r="JD90" s="45"/>
      <c r="JE90" s="45"/>
      <c r="JF90" s="45"/>
      <c r="JG90" s="45"/>
      <c r="JH90" s="45"/>
      <c r="JI90" s="45"/>
      <c r="JJ90" s="45"/>
      <c r="JK90" s="45"/>
      <c r="JL90" s="45"/>
      <c r="JM90" s="45"/>
      <c r="JN90" s="45"/>
      <c r="JO90" s="45"/>
      <c r="JP90" s="45"/>
      <c r="JQ90" s="45"/>
    </row>
    <row r="91" spans="1:278" ht="59.25" customHeight="1" x14ac:dyDescent="0.3">
      <c r="B91" s="745"/>
      <c r="C91" s="321" t="s">
        <v>51</v>
      </c>
      <c r="D91" s="321"/>
      <c r="E91" s="322" t="s">
        <v>67</v>
      </c>
      <c r="F91" s="323" t="s">
        <v>226</v>
      </c>
      <c r="G91" s="324" t="s">
        <v>219</v>
      </c>
      <c r="H91" s="111"/>
      <c r="I91" s="325"/>
      <c r="J91" s="663"/>
      <c r="K91" s="664"/>
      <c r="L91" s="665"/>
      <c r="N91" s="58"/>
      <c r="O91" s="58"/>
      <c r="P91" s="709" t="s">
        <v>177</v>
      </c>
      <c r="Q91" s="709"/>
      <c r="R91" s="709"/>
      <c r="S91" s="709"/>
      <c r="T91" s="709"/>
      <c r="U91" s="709"/>
      <c r="V91" s="709"/>
      <c r="W91" s="709"/>
      <c r="X91" s="709"/>
      <c r="Y91" s="709"/>
      <c r="Z91" s="709"/>
      <c r="AA91" s="709"/>
      <c r="AB91" s="709"/>
      <c r="AC91" s="709"/>
      <c r="AD91" s="709"/>
      <c r="BD91" s="45" t="s">
        <v>215</v>
      </c>
      <c r="JD91" s="45"/>
      <c r="JE91" s="45"/>
      <c r="JF91" s="45"/>
      <c r="JG91" s="45"/>
      <c r="JH91" s="45"/>
      <c r="JI91" s="45"/>
      <c r="JJ91" s="45"/>
      <c r="JK91" s="45"/>
      <c r="JL91" s="45"/>
      <c r="JM91" s="45"/>
      <c r="JN91" s="45"/>
      <c r="JO91" s="45"/>
      <c r="JP91" s="45"/>
      <c r="JQ91" s="45"/>
    </row>
    <row r="92" spans="1:278" x14ac:dyDescent="0.3">
      <c r="B92" s="745"/>
      <c r="C92" s="744" t="s">
        <v>52</v>
      </c>
      <c r="D92" s="744"/>
      <c r="E92" s="326">
        <f>COUNTIF($C$74:$C$88,"Bedroom")</f>
        <v>0</v>
      </c>
      <c r="F92" s="326">
        <f>COUNTIFS($C$74:$C$88,"Bedroom", $F$74:$F$88,"Yes")</f>
        <v>0</v>
      </c>
      <c r="G92" s="327" t="str">
        <f>IF(E92=0,"",IF(E92=1,4,5))</f>
        <v/>
      </c>
      <c r="H92" s="111"/>
      <c r="I92" s="325"/>
      <c r="J92" s="663"/>
      <c r="K92" s="664"/>
      <c r="L92" s="665"/>
      <c r="N92" s="58"/>
      <c r="P92" s="46" t="s">
        <v>178</v>
      </c>
      <c r="Q92" s="94"/>
      <c r="R92" s="94"/>
      <c r="S92" s="94"/>
      <c r="T92" s="94"/>
      <c r="U92" s="94"/>
      <c r="V92" s="94"/>
      <c r="W92" s="94"/>
      <c r="X92" s="94"/>
      <c r="Y92" s="94"/>
      <c r="Z92" s="94"/>
      <c r="AA92" s="94"/>
    </row>
    <row r="93" spans="1:278" x14ac:dyDescent="0.3">
      <c r="B93" s="745"/>
      <c r="C93" s="679" t="s">
        <v>209</v>
      </c>
      <c r="D93" s="679"/>
      <c r="E93" s="328">
        <f>COUNTIF(E74:E88,"Habitable")</f>
        <v>0</v>
      </c>
      <c r="F93" s="328">
        <f>COUNTIFS($E$74:$E$88,"Habitable", $F$74:$F$88,"Yes")</f>
        <v>0</v>
      </c>
      <c r="G93" s="329"/>
      <c r="H93" s="111"/>
      <c r="I93" s="325"/>
      <c r="J93" s="663"/>
      <c r="K93" s="664"/>
      <c r="L93" s="665"/>
      <c r="N93" s="46"/>
      <c r="P93" s="709" t="s">
        <v>179</v>
      </c>
      <c r="Q93" s="709"/>
      <c r="R93" s="709"/>
      <c r="S93" s="709"/>
      <c r="T93" s="94"/>
      <c r="U93" s="94"/>
      <c r="V93" s="94"/>
      <c r="W93" s="94"/>
      <c r="X93" s="94"/>
      <c r="Y93" s="94"/>
      <c r="Z93" s="94"/>
      <c r="AA93" s="94"/>
    </row>
    <row r="94" spans="1:278" ht="15" customHeight="1" x14ac:dyDescent="0.3">
      <c r="B94" s="745"/>
      <c r="C94" s="679" t="s">
        <v>240</v>
      </c>
      <c r="D94" s="679"/>
      <c r="E94" s="328">
        <f>COUNTIF(E74:E88,"Wet Room")</f>
        <v>0</v>
      </c>
      <c r="F94" s="330">
        <f>BJ89</f>
        <v>0</v>
      </c>
      <c r="G94" s="329"/>
      <c r="H94" s="111"/>
      <c r="I94" s="325"/>
      <c r="J94" s="663"/>
      <c r="K94" s="664"/>
      <c r="L94" s="665"/>
      <c r="N94" s="46"/>
      <c r="P94" s="46" t="str">
        <f>CONCATENATE(P92,K111,P93)</f>
        <v>These are included in the total number of 0 background ventilators required for the property as listed above.</v>
      </c>
    </row>
    <row r="95" spans="1:278" x14ac:dyDescent="0.3">
      <c r="B95" s="745"/>
      <c r="C95" s="680" t="s">
        <v>54</v>
      </c>
      <c r="D95" s="680"/>
      <c r="E95" s="331">
        <f>COUNT(B74:B88)</f>
        <v>0</v>
      </c>
      <c r="F95" s="332">
        <f>SUM(F93:F94)</f>
        <v>0</v>
      </c>
      <c r="G95" s="333"/>
      <c r="H95" s="111"/>
      <c r="I95" s="325"/>
      <c r="J95" s="666"/>
      <c r="K95" s="667"/>
      <c r="L95" s="668"/>
      <c r="M95" s="46"/>
      <c r="N95" s="46"/>
    </row>
    <row r="96" spans="1:278" ht="9" customHeight="1" x14ac:dyDescent="0.3">
      <c r="B96" s="334"/>
      <c r="C96" s="111"/>
      <c r="D96" s="111"/>
      <c r="E96" s="203"/>
      <c r="F96" s="111"/>
      <c r="G96" s="111"/>
      <c r="H96" s="111"/>
      <c r="I96" s="203"/>
      <c r="J96" s="203"/>
      <c r="K96" s="203"/>
      <c r="L96" s="335"/>
      <c r="M96" s="46"/>
      <c r="N96" s="46"/>
    </row>
    <row r="97" spans="1:263" x14ac:dyDescent="0.3">
      <c r="B97" s="745">
        <v>2.8</v>
      </c>
      <c r="C97" s="680" t="s">
        <v>119</v>
      </c>
      <c r="D97" s="680"/>
      <c r="E97" s="680"/>
      <c r="F97" s="680"/>
      <c r="G97" s="680"/>
      <c r="H97" s="680"/>
      <c r="I97" s="680"/>
      <c r="J97" s="680"/>
      <c r="K97" s="680"/>
      <c r="L97" s="823"/>
      <c r="M97" s="46"/>
      <c r="N97" s="46"/>
      <c r="P97" s="46" t="s">
        <v>81</v>
      </c>
    </row>
    <row r="98" spans="1:263" ht="29.25" customHeight="1" x14ac:dyDescent="0.3">
      <c r="B98" s="745"/>
      <c r="C98" s="669" t="str">
        <f>IF(AND(N46="IEV",G89="Share"),CONCATENATE(P98,F89,"mm2 equivalent area ",S98," between the other ",K111," background vents installed. (",E101,"mm2 per vent)"),P88)</f>
        <v>Not applicable, no action required.</v>
      </c>
      <c r="D98" s="670"/>
      <c r="E98" s="670"/>
      <c r="F98" s="670"/>
      <c r="G98" s="670"/>
      <c r="H98" s="670"/>
      <c r="I98" s="670"/>
      <c r="J98" s="670"/>
      <c r="K98" s="670"/>
      <c r="L98" s="671"/>
      <c r="M98" s="46"/>
      <c r="N98" s="46"/>
      <c r="P98" s="681" t="s">
        <v>221</v>
      </c>
      <c r="Q98" s="681"/>
      <c r="R98" s="681"/>
      <c r="S98" s="63" t="s">
        <v>71</v>
      </c>
    </row>
    <row r="99" spans="1:263" ht="9" customHeight="1" x14ac:dyDescent="0.3">
      <c r="B99" s="824"/>
      <c r="C99" s="825"/>
      <c r="D99" s="825"/>
      <c r="E99" s="825"/>
      <c r="F99" s="825"/>
      <c r="G99" s="825"/>
      <c r="H99" s="825"/>
      <c r="I99" s="825"/>
      <c r="J99" s="825"/>
      <c r="K99" s="825"/>
      <c r="L99" s="826"/>
      <c r="M99" s="46"/>
      <c r="N99" s="46"/>
      <c r="P99" s="46" t="s">
        <v>108</v>
      </c>
      <c r="R99" s="46" t="s">
        <v>111</v>
      </c>
    </row>
    <row r="100" spans="1:263" x14ac:dyDescent="0.3">
      <c r="B100" s="334"/>
      <c r="C100" s="743" t="str">
        <f>IF(AND(N46="IEV",$G$89="Share"),"Area to be shared =","")</f>
        <v/>
      </c>
      <c r="D100" s="743"/>
      <c r="E100" s="336" t="str">
        <f>IF(AND(N46="IEV",G89="Share"),F89,"")</f>
        <v/>
      </c>
      <c r="F100" s="845" t="str">
        <f>IF(AND(N46="IEV",G89="Share"),K111,"")</f>
        <v/>
      </c>
      <c r="G100" s="845"/>
      <c r="H100" s="845"/>
      <c r="I100" s="845"/>
      <c r="J100" s="845"/>
      <c r="K100" s="845"/>
      <c r="L100" s="846"/>
      <c r="M100" s="46"/>
      <c r="N100" s="46"/>
      <c r="P100" s="46" t="s">
        <v>109</v>
      </c>
    </row>
    <row r="101" spans="1:263" x14ac:dyDescent="0.3">
      <c r="B101" s="334"/>
      <c r="C101" s="743" t="str">
        <f>IF(AND(N46="IEV",G89="Share"),"Area to be shared =","")</f>
        <v/>
      </c>
      <c r="D101" s="743"/>
      <c r="E101" s="757">
        <f>IFERROR(IF(G89="Share",ROUND(E100/F100,0),0),0)</f>
        <v>0</v>
      </c>
      <c r="F101" s="757"/>
      <c r="G101" s="757"/>
      <c r="H101" s="757"/>
      <c r="I101" s="757"/>
      <c r="J101" s="757"/>
      <c r="K101" s="757"/>
      <c r="L101" s="758"/>
      <c r="M101" s="46"/>
      <c r="N101" s="46"/>
      <c r="P101" s="46" t="s">
        <v>110</v>
      </c>
    </row>
    <row r="102" spans="1:263" ht="7.5" customHeight="1" x14ac:dyDescent="0.3">
      <c r="B102" s="746"/>
      <c r="C102" s="747"/>
      <c r="D102" s="747"/>
      <c r="E102" s="747"/>
      <c r="F102" s="747"/>
      <c r="G102" s="747"/>
      <c r="H102" s="747"/>
      <c r="I102" s="747"/>
      <c r="J102" s="747"/>
      <c r="K102" s="747"/>
      <c r="L102" s="748"/>
      <c r="M102" s="46"/>
      <c r="N102" s="46"/>
      <c r="P102" s="46" t="str">
        <f>IF(N46="DMEV",P100,IF(F89="",P101,R99))</f>
        <v>bathroom located on external wall</v>
      </c>
    </row>
    <row r="103" spans="1:263" s="235" customFormat="1" ht="28.8" x14ac:dyDescent="0.3">
      <c r="A103" s="49"/>
      <c r="B103" s="774">
        <v>2.9</v>
      </c>
      <c r="C103" s="768" t="s">
        <v>70</v>
      </c>
      <c r="D103" s="768"/>
      <c r="E103" s="768"/>
      <c r="F103" s="768"/>
      <c r="G103" s="768"/>
      <c r="H103" s="768"/>
      <c r="I103" s="768"/>
      <c r="J103" s="768"/>
      <c r="K103" s="337" t="s">
        <v>157</v>
      </c>
      <c r="L103" s="338">
        <f>IFERROR(VLOOKUP("Bedroom",Data!I7:L14,$E$66,0),"")</f>
        <v>10000</v>
      </c>
      <c r="M103" s="95"/>
      <c r="N103" s="95"/>
      <c r="O103" s="95"/>
      <c r="P103" s="95" t="str">
        <f>CONCATENATE(P99,P102)</f>
        <v>Not Applicable, bathroom located on external wall</v>
      </c>
      <c r="Q103" s="95"/>
      <c r="R103" s="95"/>
      <c r="S103" s="95"/>
      <c r="T103" s="95"/>
      <c r="U103" s="95"/>
      <c r="V103" s="95" t="str">
        <f>CONCATENATE(P99,R99)</f>
        <v>Not Applicable, no action required</v>
      </c>
      <c r="W103" s="95"/>
      <c r="X103" s="95"/>
      <c r="Y103" s="95"/>
      <c r="Z103" s="95"/>
      <c r="AA103" s="95"/>
      <c r="AB103" s="95"/>
      <c r="AC103" s="95"/>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c r="FF103" s="49"/>
      <c r="FG103" s="49"/>
      <c r="FH103" s="49"/>
      <c r="FI103" s="49"/>
      <c r="FJ103" s="49"/>
      <c r="FK103" s="49"/>
      <c r="FL103" s="49"/>
      <c r="FM103" s="49"/>
      <c r="FN103" s="49"/>
      <c r="FO103" s="49"/>
      <c r="FP103" s="49"/>
      <c r="FQ103" s="49"/>
      <c r="FR103" s="49"/>
      <c r="FS103" s="49"/>
      <c r="FT103" s="49"/>
      <c r="FU103" s="49"/>
      <c r="FV103" s="49"/>
      <c r="FW103" s="49"/>
      <c r="FX103" s="49"/>
      <c r="FY103" s="49"/>
      <c r="FZ103" s="49"/>
      <c r="GA103" s="49"/>
      <c r="GB103" s="49"/>
      <c r="GC103" s="49"/>
      <c r="GD103" s="49"/>
      <c r="GE103" s="49"/>
      <c r="GF103" s="49"/>
      <c r="GG103" s="49"/>
      <c r="GH103" s="49"/>
      <c r="GI103" s="49"/>
      <c r="GJ103" s="49"/>
      <c r="GK103" s="49"/>
      <c r="GL103" s="49"/>
      <c r="GM103" s="49"/>
      <c r="GN103" s="49"/>
      <c r="GO103" s="49"/>
      <c r="GP103" s="49"/>
      <c r="GQ103" s="49"/>
      <c r="GR103" s="49"/>
      <c r="GS103" s="49"/>
      <c r="GT103" s="49"/>
      <c r="GU103" s="49"/>
      <c r="GV103" s="49"/>
      <c r="GW103" s="49"/>
      <c r="GX103" s="49"/>
      <c r="GY103" s="49"/>
      <c r="GZ103" s="49"/>
      <c r="HA103" s="49"/>
      <c r="HB103" s="49"/>
      <c r="HC103" s="49"/>
      <c r="HD103" s="49"/>
      <c r="HE103" s="49"/>
      <c r="HF103" s="49"/>
      <c r="HG103" s="49"/>
      <c r="HH103" s="49"/>
      <c r="HI103" s="49"/>
      <c r="HJ103" s="49"/>
      <c r="HK103" s="49"/>
      <c r="HL103" s="49"/>
      <c r="HM103" s="49"/>
      <c r="HN103" s="49"/>
      <c r="HO103" s="49"/>
      <c r="HP103" s="49"/>
      <c r="HQ103" s="49"/>
      <c r="HR103" s="49"/>
      <c r="HS103" s="49"/>
      <c r="HT103" s="49"/>
      <c r="HU103" s="49"/>
      <c r="HV103" s="49"/>
      <c r="HW103" s="49"/>
      <c r="HX103" s="49"/>
      <c r="HY103" s="49"/>
      <c r="HZ103" s="49"/>
      <c r="IA103" s="49"/>
      <c r="IB103" s="49"/>
      <c r="IC103" s="49"/>
      <c r="ID103" s="49"/>
      <c r="IE103" s="49"/>
      <c r="IF103" s="49"/>
      <c r="IG103" s="49"/>
      <c r="IH103" s="49"/>
      <c r="II103" s="49"/>
      <c r="IJ103" s="49"/>
      <c r="IK103" s="49"/>
      <c r="IL103" s="49"/>
      <c r="IM103" s="49"/>
      <c r="IN103" s="49"/>
      <c r="IO103" s="49"/>
      <c r="IP103" s="49"/>
      <c r="IQ103" s="49"/>
      <c r="IR103" s="49"/>
      <c r="IS103" s="49"/>
      <c r="IT103" s="49"/>
      <c r="IU103" s="49"/>
      <c r="IV103" s="49"/>
      <c r="IW103" s="49"/>
      <c r="IX103" s="49"/>
      <c r="IY103" s="49"/>
      <c r="IZ103" s="49"/>
      <c r="JA103" s="49"/>
      <c r="JB103" s="49"/>
      <c r="JC103" s="49"/>
    </row>
    <row r="104" spans="1:263" s="235" customFormat="1" ht="36.75" customHeight="1" x14ac:dyDescent="0.3">
      <c r="A104" s="49"/>
      <c r="B104" s="775"/>
      <c r="C104" s="786" t="s">
        <v>304</v>
      </c>
      <c r="D104" s="787"/>
      <c r="E104" s="787"/>
      <c r="F104" s="787"/>
      <c r="G104" s="787"/>
      <c r="H104" s="787"/>
      <c r="I104" s="787"/>
      <c r="J104" s="787"/>
      <c r="K104" s="788"/>
      <c r="L104" s="339"/>
      <c r="M104" s="95"/>
      <c r="N104" s="95"/>
      <c r="O104" s="95"/>
      <c r="P104" s="95"/>
      <c r="Q104" s="95"/>
      <c r="R104" s="95"/>
      <c r="S104" s="95"/>
      <c r="T104" s="95"/>
      <c r="U104" s="95"/>
      <c r="V104" s="95"/>
      <c r="W104" s="95"/>
      <c r="X104" s="95"/>
      <c r="Y104" s="95"/>
      <c r="Z104" s="95"/>
      <c r="AA104" s="95"/>
      <c r="AB104" s="95"/>
      <c r="AC104" s="95"/>
      <c r="AD104" s="49"/>
      <c r="AE104" s="49"/>
      <c r="AF104" s="49"/>
      <c r="AG104" s="49"/>
      <c r="AH104" s="49"/>
      <c r="AI104" s="49"/>
      <c r="AJ104" s="49"/>
      <c r="AK104" s="49"/>
      <c r="AL104" s="49"/>
      <c r="AM104" s="49"/>
      <c r="AN104" s="49"/>
      <c r="AO104" s="49"/>
      <c r="AP104" s="49"/>
      <c r="AQ104" s="49"/>
      <c r="AR104" s="49"/>
      <c r="AS104" s="49"/>
      <c r="AT104" s="49"/>
      <c r="AU104" s="49"/>
      <c r="AV104" s="49"/>
      <c r="AW104" s="49"/>
      <c r="AX104" s="867" t="str">
        <f>C104</f>
        <v>Please note: the table below assesses largest minimum number of ventilators required based upon; rooms with external walls, or the notes from ADF1 Table 1.7 (for IEVs), or where a room has a combined kitchen/living space, or ADF1 Para 1.64 (for MEV's). The highest figure then populates Section 2.10.</v>
      </c>
      <c r="AY104" s="868"/>
      <c r="AZ104" s="868"/>
      <c r="BA104" s="868"/>
      <c r="BB104" s="868"/>
      <c r="BC104" s="868"/>
      <c r="BD104" s="868"/>
      <c r="BE104" s="868"/>
      <c r="BF104" s="86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c r="FF104" s="49"/>
      <c r="FG104" s="49"/>
      <c r="FH104" s="49"/>
      <c r="FI104" s="49"/>
      <c r="FJ104" s="49"/>
      <c r="FK104" s="49"/>
      <c r="FL104" s="49"/>
      <c r="FM104" s="49"/>
      <c r="FN104" s="49"/>
      <c r="FO104" s="49"/>
      <c r="FP104" s="49"/>
      <c r="FQ104" s="49"/>
      <c r="FR104" s="49"/>
      <c r="FS104" s="49"/>
      <c r="FT104" s="49"/>
      <c r="FU104" s="49"/>
      <c r="FV104" s="49"/>
      <c r="FW104" s="49"/>
      <c r="FX104" s="49"/>
      <c r="FY104" s="49"/>
      <c r="FZ104" s="49"/>
      <c r="GA104" s="49"/>
      <c r="GB104" s="49"/>
      <c r="GC104" s="49"/>
      <c r="GD104" s="49"/>
      <c r="GE104" s="49"/>
      <c r="GF104" s="49"/>
      <c r="GG104" s="49"/>
      <c r="GH104" s="49"/>
      <c r="GI104" s="49"/>
      <c r="GJ104" s="49"/>
      <c r="GK104" s="49"/>
      <c r="GL104" s="49"/>
      <c r="GM104" s="49"/>
      <c r="GN104" s="49"/>
      <c r="GO104" s="49"/>
      <c r="GP104" s="49"/>
      <c r="GQ104" s="49"/>
      <c r="GR104" s="49"/>
      <c r="GS104" s="49"/>
      <c r="GT104" s="49"/>
      <c r="GU104" s="49"/>
      <c r="GV104" s="49"/>
      <c r="GW104" s="49"/>
      <c r="GX104" s="49"/>
      <c r="GY104" s="49"/>
      <c r="GZ104" s="49"/>
      <c r="HA104" s="49"/>
      <c r="HB104" s="49"/>
      <c r="HC104" s="49"/>
      <c r="HD104" s="49"/>
      <c r="HE104" s="49"/>
      <c r="HF104" s="49"/>
      <c r="HG104" s="49"/>
      <c r="HH104" s="49"/>
      <c r="HI104" s="49"/>
      <c r="HJ104" s="49"/>
      <c r="HK104" s="49"/>
      <c r="HL104" s="49"/>
      <c r="HM104" s="49"/>
      <c r="HN104" s="49"/>
      <c r="HO104" s="49"/>
      <c r="HP104" s="49"/>
      <c r="HQ104" s="49"/>
      <c r="HR104" s="49"/>
      <c r="HS104" s="49"/>
      <c r="HT104" s="49"/>
      <c r="HU104" s="49"/>
      <c r="HV104" s="49"/>
      <c r="HW104" s="49"/>
      <c r="HX104" s="49"/>
      <c r="HY104" s="49"/>
      <c r="HZ104" s="49"/>
      <c r="IA104" s="49"/>
      <c r="IB104" s="49"/>
      <c r="IC104" s="49"/>
      <c r="ID104" s="49"/>
      <c r="IE104" s="49"/>
      <c r="IF104" s="49"/>
      <c r="IG104" s="49"/>
      <c r="IH104" s="49"/>
      <c r="II104" s="49"/>
      <c r="IJ104" s="49"/>
      <c r="IK104" s="49"/>
      <c r="IL104" s="49"/>
      <c r="IM104" s="49"/>
      <c r="IN104" s="49"/>
      <c r="IO104" s="49"/>
      <c r="IP104" s="49"/>
      <c r="IQ104" s="49"/>
      <c r="IR104" s="49"/>
      <c r="IS104" s="49"/>
      <c r="IT104" s="49"/>
      <c r="IU104" s="49"/>
      <c r="IV104" s="49"/>
      <c r="IW104" s="49"/>
      <c r="IX104" s="49"/>
      <c r="IY104" s="49"/>
      <c r="IZ104" s="49"/>
      <c r="JA104" s="49"/>
      <c r="JB104" s="49"/>
      <c r="JC104" s="49"/>
    </row>
    <row r="105" spans="1:263" ht="30" customHeight="1" x14ac:dyDescent="0.3">
      <c r="B105" s="775"/>
      <c r="C105" s="782" t="str">
        <f>IF(N46="IEV","ADF1 
Table 1.7 
(IEV Fan)","")</f>
        <v/>
      </c>
      <c r="D105" s="738" t="str">
        <f>IF(N46="DMEV","",CONCATENATE(P105," ="))</f>
        <v>Minimum number of ventilators based upon total rooms with external Walls and wet rooms equipped with intermittent extract ventilation =</v>
      </c>
      <c r="E105" s="738"/>
      <c r="F105" s="738"/>
      <c r="G105" s="738"/>
      <c r="H105" s="738"/>
      <c r="I105" s="738"/>
      <c r="J105" s="738"/>
      <c r="K105" s="340">
        <f>IF($N$46="DMEV","",$F$95)</f>
        <v>0</v>
      </c>
      <c r="L105" s="773"/>
      <c r="M105" s="46"/>
      <c r="N105" s="46"/>
      <c r="P105" s="46" t="s">
        <v>305</v>
      </c>
      <c r="AX105" s="879" t="str">
        <f>IF(C106=0,"",C106)</f>
        <v/>
      </c>
      <c r="AY105" s="870" t="str">
        <f>D105</f>
        <v>Minimum number of ventilators based upon total rooms with external Walls and wet rooms equipped with intermittent extract ventilation =</v>
      </c>
      <c r="AZ105" s="871"/>
      <c r="BA105" s="871"/>
      <c r="BB105" s="871"/>
      <c r="BC105" s="871"/>
      <c r="BD105" s="871"/>
      <c r="BE105" s="872"/>
      <c r="BF105" s="341"/>
      <c r="BG105" s="342"/>
    </row>
    <row r="106" spans="1:263" x14ac:dyDescent="0.3">
      <c r="B106" s="775"/>
      <c r="C106" s="782"/>
      <c r="D106" s="783" t="str">
        <f>IF(N46="DMEV","",CONCATENATE("Minimum number of ventilators for ",C64," with ",E92," bedroom(s) ="))</f>
        <v>Minimum number of ventilators for Single storey with 0 bedroom(s) =</v>
      </c>
      <c r="E106" s="783"/>
      <c r="F106" s="783"/>
      <c r="G106" s="783"/>
      <c r="H106" s="783"/>
      <c r="I106" s="783"/>
      <c r="J106" s="783"/>
      <c r="K106" s="343" t="str">
        <f>IF(N46="DMEV","",G92)</f>
        <v/>
      </c>
      <c r="L106" s="773"/>
      <c r="M106" s="46"/>
      <c r="N106" s="46"/>
      <c r="P106" s="46" t="s">
        <v>306</v>
      </c>
      <c r="AX106" s="879"/>
      <c r="AY106" s="870" t="str">
        <f>D106</f>
        <v>Minimum number of ventilators for Single storey with 0 bedroom(s) =</v>
      </c>
      <c r="AZ106" s="871"/>
      <c r="BA106" s="871"/>
      <c r="BB106" s="871"/>
      <c r="BC106" s="871"/>
      <c r="BD106" s="871"/>
      <c r="BE106" s="872"/>
      <c r="BF106" s="341"/>
      <c r="BG106" s="342"/>
    </row>
    <row r="107" spans="1:263" ht="30" customHeight="1" x14ac:dyDescent="0.3">
      <c r="B107" s="775"/>
      <c r="C107" s="344" t="str">
        <f>IF(N46="DMEV","ADF1 
Para 1.64","")</f>
        <v/>
      </c>
      <c r="D107" s="784" t="str">
        <f>IF(N46="DMEV",CONCATENATE(P106,$E$65," ="),"")</f>
        <v/>
      </c>
      <c r="E107" s="784"/>
      <c r="F107" s="784"/>
      <c r="G107" s="784"/>
      <c r="H107" s="784"/>
      <c r="I107" s="784"/>
      <c r="J107" s="784"/>
      <c r="K107" s="343" t="str">
        <f>IF(N46="DMEV",SUM(E92+2),"")</f>
        <v/>
      </c>
      <c r="L107" s="773"/>
      <c r="M107" s="46"/>
      <c r="N107" s="96"/>
      <c r="P107" s="46" t="s">
        <v>86</v>
      </c>
      <c r="AX107" s="345" t="str">
        <f t="shared" ref="AX107:AY111" si="26">C107</f>
        <v/>
      </c>
      <c r="AY107" s="873" t="str">
        <f t="shared" si="26"/>
        <v/>
      </c>
      <c r="AZ107" s="874"/>
      <c r="BA107" s="874"/>
      <c r="BB107" s="874"/>
      <c r="BC107" s="874"/>
      <c r="BD107" s="874"/>
      <c r="BE107" s="875"/>
      <c r="BF107" s="341" t="str">
        <f t="shared" ref="BF107:BF110" si="27">K107</f>
        <v/>
      </c>
      <c r="BG107" s="346"/>
    </row>
    <row r="108" spans="1:263" ht="45.75" customHeight="1" x14ac:dyDescent="0.3">
      <c r="B108" s="724"/>
      <c r="C108" s="344" t="s">
        <v>135</v>
      </c>
      <c r="D108" s="738" t="str">
        <f>IF(N46="DMEV",P117,P118)</f>
        <v>All rooms with an external wall 
(where intermittent extract ventilation is installed)</v>
      </c>
      <c r="E108" s="738"/>
      <c r="F108" s="738"/>
      <c r="G108" s="738"/>
      <c r="H108" s="738"/>
      <c r="I108" s="738"/>
      <c r="J108" s="738"/>
      <c r="K108" s="340">
        <f>IF($N$46="DMEV",F93,$F$95)</f>
        <v>0</v>
      </c>
      <c r="L108" s="347"/>
      <c r="M108" s="46"/>
      <c r="N108" s="46"/>
      <c r="P108" s="46" t="s">
        <v>134</v>
      </c>
      <c r="AX108" s="348" t="str">
        <f t="shared" si="26"/>
        <v>Rooms with an external wall</v>
      </c>
      <c r="AY108" s="880" t="str">
        <f t="shared" si="26"/>
        <v>All rooms with an external wall 
(where intermittent extract ventilation is installed)</v>
      </c>
      <c r="AZ108" s="880"/>
      <c r="BA108" s="880"/>
      <c r="BB108" s="880"/>
      <c r="BC108" s="880"/>
      <c r="BD108" s="880"/>
      <c r="BE108" s="880"/>
      <c r="BF108" s="341">
        <f t="shared" si="27"/>
        <v>0</v>
      </c>
      <c r="BG108" s="346"/>
    </row>
    <row r="109" spans="1:263" ht="45.75" customHeight="1" x14ac:dyDescent="0.3">
      <c r="B109" s="725"/>
      <c r="C109" s="349" t="str">
        <f>IF($N$47=3,"Property with open-plan kitchen/living room","")</f>
        <v/>
      </c>
      <c r="D109" s="785" t="str">
        <f>IF(N47=3,P110,"")</f>
        <v/>
      </c>
      <c r="E109" s="785"/>
      <c r="F109" s="785"/>
      <c r="G109" s="785"/>
      <c r="H109" s="785"/>
      <c r="I109" s="785"/>
      <c r="J109" s="785"/>
      <c r="K109" s="350" t="str">
        <f>IF(D109="","",I89)</f>
        <v/>
      </c>
      <c r="L109" s="351"/>
      <c r="M109" s="46"/>
      <c r="N109" s="97"/>
      <c r="P109" s="46" t="s">
        <v>140</v>
      </c>
      <c r="AX109" s="348" t="str">
        <f t="shared" si="26"/>
        <v/>
      </c>
      <c r="AY109" s="880" t="str">
        <f t="shared" si="26"/>
        <v/>
      </c>
      <c r="AZ109" s="880"/>
      <c r="BA109" s="880"/>
      <c r="BB109" s="880"/>
      <c r="BC109" s="880"/>
      <c r="BD109" s="880"/>
      <c r="BE109" s="880"/>
      <c r="BF109" s="341" t="str">
        <f t="shared" si="27"/>
        <v/>
      </c>
      <c r="BG109" s="346"/>
    </row>
    <row r="110" spans="1:263" ht="15" customHeight="1" x14ac:dyDescent="0.3">
      <c r="B110" s="789">
        <v>2.1</v>
      </c>
      <c r="C110" s="771" t="s">
        <v>69</v>
      </c>
      <c r="D110" s="771"/>
      <c r="E110" s="771"/>
      <c r="F110" s="771"/>
      <c r="G110" s="771"/>
      <c r="H110" s="771"/>
      <c r="I110" s="771"/>
      <c r="J110" s="771"/>
      <c r="K110" s="771"/>
      <c r="L110" s="772"/>
      <c r="M110" s="46"/>
      <c r="N110" s="46"/>
      <c r="P110" s="709" t="s">
        <v>169</v>
      </c>
      <c r="Q110" s="709"/>
      <c r="R110" s="709"/>
      <c r="S110" s="709"/>
      <c r="T110" s="709"/>
      <c r="U110" s="709"/>
      <c r="V110" s="709"/>
      <c r="W110" s="709"/>
      <c r="X110" s="709"/>
      <c r="Y110" s="709"/>
      <c r="Z110" s="709"/>
      <c r="AA110" s="709"/>
      <c r="AX110" s="881" t="str">
        <f t="shared" si="26"/>
        <v>Background Ventilation Assessment Summary</v>
      </c>
      <c r="AY110" s="881"/>
      <c r="AZ110" s="881"/>
      <c r="BA110" s="881"/>
      <c r="BB110" s="881"/>
      <c r="BC110" s="881"/>
      <c r="BD110" s="881"/>
      <c r="BE110" s="881"/>
      <c r="BF110" s="341">
        <f t="shared" si="27"/>
        <v>0</v>
      </c>
      <c r="BG110" s="346"/>
    </row>
    <row r="111" spans="1:263" ht="15" customHeight="1" x14ac:dyDescent="0.3">
      <c r="B111" s="790"/>
      <c r="C111" s="781" t="str">
        <f>IF(N59="APT",P55,CONCATENATE(P119,$E$65,P112,P116))</f>
        <v/>
      </c>
      <c r="D111" s="781"/>
      <c r="E111" s="781"/>
      <c r="F111" s="781"/>
      <c r="G111" s="781"/>
      <c r="H111" s="781"/>
      <c r="I111" s="781"/>
      <c r="J111" s="781"/>
      <c r="K111" s="352">
        <f>IF(N59="APT","",MAX(K105:K109))</f>
        <v>0</v>
      </c>
      <c r="L111" s="353"/>
      <c r="N111" s="98"/>
      <c r="O111" s="98"/>
      <c r="P111" s="66" t="s">
        <v>307</v>
      </c>
      <c r="AX111" s="880" t="str">
        <f t="shared" si="26"/>
        <v/>
      </c>
      <c r="AY111" s="880"/>
      <c r="AZ111" s="880"/>
      <c r="BA111" s="880"/>
      <c r="BB111" s="880"/>
      <c r="BC111" s="880"/>
      <c r="BD111" s="880"/>
      <c r="BE111" s="880"/>
      <c r="BF111" s="341">
        <f>K111</f>
        <v>0</v>
      </c>
      <c r="BG111" s="346"/>
    </row>
    <row r="112" spans="1:263" ht="63" customHeight="1" x14ac:dyDescent="0.3">
      <c r="B112" s="790"/>
      <c r="C112" s="781"/>
      <c r="D112" s="781"/>
      <c r="E112" s="781"/>
      <c r="F112" s="781"/>
      <c r="G112" s="781"/>
      <c r="H112" s="781"/>
      <c r="I112" s="781"/>
      <c r="J112" s="781"/>
      <c r="K112" s="354">
        <f>IFERROR(IF(N59="APT","",(L103+E101)),"")</f>
        <v>10000</v>
      </c>
      <c r="L112" s="355" t="s">
        <v>229</v>
      </c>
      <c r="M112" s="98"/>
      <c r="N112" s="98"/>
      <c r="O112" s="99">
        <f>IFERROR(ROUND(K112,0),"")</f>
        <v>10000</v>
      </c>
      <c r="P112" s="84" t="str">
        <f>IF(G89="Share"," (Incl bathroom without an external wall - equivalent area divided between other rooms equipped with background vents Ref ADF1 Table 1.7 Note 4.). ","")</f>
        <v/>
      </c>
      <c r="Q112" s="100"/>
      <c r="R112" s="100"/>
      <c r="S112" s="100"/>
      <c r="T112" s="100"/>
      <c r="U112" s="100"/>
      <c r="V112" s="101"/>
      <c r="W112" s="101"/>
      <c r="X112" s="101"/>
      <c r="Y112" s="101"/>
      <c r="AB112" s="101" t="s">
        <v>145</v>
      </c>
      <c r="AX112" s="880"/>
      <c r="AY112" s="880"/>
      <c r="AZ112" s="880"/>
      <c r="BA112" s="880"/>
      <c r="BB112" s="880"/>
      <c r="BC112" s="880"/>
      <c r="BD112" s="880"/>
      <c r="BE112" s="880"/>
      <c r="BF112" s="356">
        <f>K112</f>
        <v>10000</v>
      </c>
      <c r="BG112" s="346"/>
    </row>
    <row r="113" spans="1:263" ht="61.5" customHeight="1" x14ac:dyDescent="0.3">
      <c r="B113" s="357"/>
      <c r="C113" s="836" t="str">
        <f>IF(N113="Exceeded",CONCATENATE(P113,R113,S113,R114,P114,O113,S114),"")</f>
        <v/>
      </c>
      <c r="D113" s="837"/>
      <c r="E113" s="837"/>
      <c r="F113" s="837"/>
      <c r="G113" s="837"/>
      <c r="H113" s="837"/>
      <c r="I113" s="837"/>
      <c r="J113" s="837"/>
      <c r="K113" s="837"/>
      <c r="L113" s="838"/>
      <c r="M113" s="98"/>
      <c r="N113" s="102" t="str">
        <f>IF(K111="","",IF(K111&gt;I89,"Exceeded",""))</f>
        <v/>
      </c>
      <c r="O113" s="103">
        <f>IF($K$111="","",($K$111-$I$89))</f>
        <v>0</v>
      </c>
      <c r="P113" s="876" t="s">
        <v>273</v>
      </c>
      <c r="Q113" s="876"/>
      <c r="R113" s="104">
        <f>K111</f>
        <v>0</v>
      </c>
      <c r="S113" s="877" t="s">
        <v>274</v>
      </c>
      <c r="T113" s="877"/>
      <c r="U113" s="877"/>
      <c r="V113" s="101"/>
      <c r="W113" s="101"/>
      <c r="X113" s="101"/>
      <c r="Y113" s="101"/>
      <c r="AB113" s="101"/>
    </row>
    <row r="114" spans="1:263" ht="75.75" customHeight="1" x14ac:dyDescent="0.3">
      <c r="B114" s="259"/>
      <c r="C114" s="358" t="str">
        <f>IF(N59="APT","",AB112)</f>
        <v>Actions to make background ventilation compliant</v>
      </c>
      <c r="D114" s="769" t="s">
        <v>191</v>
      </c>
      <c r="E114" s="769"/>
      <c r="F114" s="769"/>
      <c r="G114" s="769"/>
      <c r="H114" s="769"/>
      <c r="I114" s="769"/>
      <c r="J114" s="769"/>
      <c r="K114" s="769"/>
      <c r="L114" s="770"/>
      <c r="M114" s="46"/>
      <c r="N114" s="98"/>
      <c r="O114" s="105"/>
      <c r="P114" s="876" t="s">
        <v>267</v>
      </c>
      <c r="Q114" s="876"/>
      <c r="R114" s="106">
        <f>I89</f>
        <v>0</v>
      </c>
      <c r="S114" s="878" t="s">
        <v>266</v>
      </c>
      <c r="T114" s="878"/>
      <c r="U114" s="878"/>
      <c r="V114" s="107"/>
      <c r="AB114" s="46" t="s">
        <v>143</v>
      </c>
    </row>
    <row r="115" spans="1:263" ht="6" customHeight="1" x14ac:dyDescent="0.3">
      <c r="B115" s="608"/>
      <c r="C115" s="609"/>
      <c r="D115" s="609"/>
      <c r="E115" s="609"/>
      <c r="F115" s="609"/>
      <c r="G115" s="609"/>
      <c r="H115" s="609"/>
      <c r="I115" s="609"/>
      <c r="J115" s="609"/>
      <c r="K115" s="609"/>
      <c r="L115" s="610"/>
    </row>
    <row r="116" spans="1:263" s="45" customFormat="1" ht="12.75" customHeight="1" x14ac:dyDescent="0.3">
      <c r="B116" s="797"/>
      <c r="C116" s="797"/>
      <c r="D116" s="797"/>
      <c r="E116" s="797"/>
      <c r="F116" s="797"/>
      <c r="G116" s="797"/>
      <c r="H116" s="797"/>
      <c r="I116" s="797"/>
      <c r="J116" s="797"/>
      <c r="K116" s="797"/>
      <c r="L116" s="797"/>
      <c r="M116" s="98"/>
      <c r="N116" s="98"/>
      <c r="O116" s="98"/>
      <c r="P116" s="46" t="str">
        <f>IF(N47=3," This also includes 3 background vents required for the open plan living room/kitchen (Ref ADF1 Table 1.7 Note 2.","")</f>
        <v/>
      </c>
      <c r="Q116" s="101"/>
      <c r="R116" s="101"/>
      <c r="S116" s="101"/>
      <c r="T116" s="101"/>
      <c r="U116" s="101"/>
      <c r="V116" s="101"/>
      <c r="W116" s="101"/>
      <c r="X116" s="101"/>
      <c r="Y116" s="46"/>
      <c r="Z116" s="46"/>
      <c r="AA116" s="46"/>
      <c r="AB116" s="46"/>
      <c r="AC116" s="46"/>
    </row>
    <row r="117" spans="1:263" s="236" customFormat="1" ht="30" customHeight="1" x14ac:dyDescent="0.3">
      <c r="A117" s="54"/>
      <c r="B117" s="727" t="s">
        <v>103</v>
      </c>
      <c r="C117" s="728"/>
      <c r="D117" s="728"/>
      <c r="E117" s="728"/>
      <c r="F117" s="728"/>
      <c r="G117" s="728"/>
      <c r="H117" s="728"/>
      <c r="I117" s="728"/>
      <c r="J117" s="728"/>
      <c r="K117" s="728"/>
      <c r="L117" s="729"/>
      <c r="M117" s="54"/>
      <c r="N117" s="54"/>
      <c r="O117" s="54"/>
      <c r="P117" s="66" t="s">
        <v>136</v>
      </c>
      <c r="Q117" s="55"/>
      <c r="R117" s="55"/>
      <c r="S117" s="55"/>
      <c r="T117" s="55"/>
      <c r="U117" s="55"/>
      <c r="V117" s="55"/>
      <c r="W117" s="55"/>
      <c r="X117" s="55"/>
      <c r="Y117" s="55"/>
      <c r="Z117" s="55"/>
      <c r="AA117" s="55"/>
      <c r="AB117" s="55"/>
      <c r="AC117" s="55"/>
      <c r="AD117" s="55"/>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c r="CI117" s="54"/>
      <c r="CJ117" s="54"/>
      <c r="CK117" s="54"/>
      <c r="CL117" s="54"/>
      <c r="CM117" s="54"/>
      <c r="CN117" s="54"/>
      <c r="CO117" s="54"/>
      <c r="CP117" s="54"/>
      <c r="CQ117" s="54"/>
      <c r="CR117" s="54"/>
      <c r="CS117" s="54"/>
      <c r="CT117" s="54"/>
      <c r="CU117" s="54"/>
      <c r="CV117" s="54"/>
      <c r="CW117" s="54"/>
      <c r="CX117" s="54"/>
      <c r="CY117" s="54"/>
      <c r="CZ117" s="54"/>
      <c r="DA117" s="54"/>
      <c r="DB117" s="54"/>
      <c r="DC117" s="54"/>
      <c r="DD117" s="54"/>
      <c r="DE117" s="54"/>
      <c r="DF117" s="54"/>
      <c r="DG117" s="54"/>
      <c r="DH117" s="54"/>
      <c r="DI117" s="54"/>
      <c r="DJ117" s="54"/>
      <c r="DK117" s="54"/>
      <c r="DL117" s="54"/>
      <c r="DM117" s="54"/>
      <c r="DN117" s="54"/>
      <c r="DO117" s="54"/>
      <c r="DP117" s="54"/>
      <c r="DQ117" s="54"/>
      <c r="DR117" s="54"/>
      <c r="DS117" s="54"/>
      <c r="DT117" s="54"/>
      <c r="DU117" s="54"/>
      <c r="DV117" s="54"/>
      <c r="DW117" s="54"/>
      <c r="DX117" s="54"/>
      <c r="DY117" s="54"/>
      <c r="DZ117" s="54"/>
      <c r="EA117" s="54"/>
      <c r="EB117" s="54"/>
      <c r="EC117" s="54"/>
      <c r="ED117" s="54"/>
      <c r="EE117" s="54"/>
      <c r="EF117" s="54"/>
      <c r="EG117" s="54"/>
      <c r="EH117" s="54"/>
      <c r="EI117" s="54"/>
      <c r="EJ117" s="54"/>
      <c r="EK117" s="54"/>
      <c r="EL117" s="54"/>
      <c r="EM117" s="54"/>
      <c r="EN117" s="54"/>
      <c r="EO117" s="54"/>
      <c r="EP117" s="54"/>
      <c r="EQ117" s="54"/>
      <c r="ER117" s="54"/>
      <c r="ES117" s="54"/>
      <c r="ET117" s="54"/>
      <c r="EU117" s="54"/>
      <c r="EV117" s="54"/>
      <c r="EW117" s="54"/>
      <c r="EX117" s="54"/>
      <c r="EY117" s="54"/>
      <c r="EZ117" s="54"/>
      <c r="FA117" s="54"/>
      <c r="FB117" s="54"/>
      <c r="FC117" s="54"/>
      <c r="FD117" s="54"/>
      <c r="FE117" s="54"/>
      <c r="FF117" s="54"/>
      <c r="FG117" s="54"/>
      <c r="FH117" s="54"/>
      <c r="FI117" s="54"/>
      <c r="FJ117" s="54"/>
      <c r="FK117" s="54"/>
      <c r="FL117" s="54"/>
      <c r="FM117" s="54"/>
      <c r="FN117" s="54"/>
      <c r="FO117" s="54"/>
      <c r="FP117" s="54"/>
      <c r="FQ117" s="54"/>
      <c r="FR117" s="54"/>
      <c r="FS117" s="54"/>
      <c r="FT117" s="54"/>
      <c r="FU117" s="54"/>
      <c r="FV117" s="54"/>
      <c r="FW117" s="54"/>
      <c r="FX117" s="54"/>
      <c r="FY117" s="54"/>
      <c r="FZ117" s="54"/>
      <c r="GA117" s="54"/>
      <c r="GB117" s="54"/>
      <c r="GC117" s="54"/>
      <c r="GD117" s="54"/>
      <c r="GE117" s="54"/>
      <c r="GF117" s="54"/>
      <c r="GG117" s="54"/>
      <c r="GH117" s="54"/>
      <c r="GI117" s="54"/>
      <c r="GJ117" s="54"/>
      <c r="GK117" s="54"/>
      <c r="GL117" s="54"/>
      <c r="GM117" s="54"/>
      <c r="GN117" s="54"/>
      <c r="GO117" s="54"/>
      <c r="GP117" s="54"/>
      <c r="GQ117" s="54"/>
      <c r="GR117" s="54"/>
      <c r="GS117" s="54"/>
      <c r="GT117" s="54"/>
      <c r="GU117" s="54"/>
      <c r="GV117" s="54"/>
      <c r="GW117" s="54"/>
      <c r="GX117" s="54"/>
      <c r="GY117" s="54"/>
      <c r="GZ117" s="54"/>
      <c r="HA117" s="54"/>
      <c r="HB117" s="54"/>
      <c r="HC117" s="54"/>
      <c r="HD117" s="54"/>
      <c r="HE117" s="54"/>
      <c r="HF117" s="54"/>
      <c r="HG117" s="54"/>
      <c r="HH117" s="54"/>
      <c r="HI117" s="54"/>
      <c r="HJ117" s="54"/>
      <c r="HK117" s="54"/>
      <c r="HL117" s="54"/>
      <c r="HM117" s="54"/>
      <c r="HN117" s="54"/>
      <c r="HO117" s="54"/>
      <c r="HP117" s="54"/>
      <c r="HQ117" s="54"/>
      <c r="HR117" s="54"/>
      <c r="HS117" s="54"/>
      <c r="HT117" s="54"/>
      <c r="HU117" s="54"/>
      <c r="HV117" s="54"/>
      <c r="HW117" s="54"/>
      <c r="HX117" s="54"/>
      <c r="HY117" s="54"/>
      <c r="HZ117" s="54"/>
      <c r="IA117" s="54"/>
      <c r="IB117" s="54"/>
      <c r="IC117" s="54"/>
      <c r="ID117" s="54"/>
      <c r="IE117" s="54"/>
      <c r="IF117" s="54"/>
      <c r="IG117" s="54"/>
      <c r="IH117" s="54"/>
      <c r="II117" s="54"/>
      <c r="IJ117" s="54"/>
      <c r="IK117" s="54"/>
      <c r="IL117" s="54"/>
      <c r="IM117" s="54"/>
      <c r="IN117" s="54"/>
      <c r="IO117" s="54"/>
      <c r="IP117" s="54"/>
      <c r="IQ117" s="54"/>
      <c r="IR117" s="54"/>
      <c r="IS117" s="54"/>
      <c r="IT117" s="54"/>
      <c r="IU117" s="54"/>
      <c r="IV117" s="54"/>
      <c r="IW117" s="54"/>
      <c r="IX117" s="54"/>
      <c r="IY117" s="54"/>
      <c r="IZ117" s="54"/>
      <c r="JA117" s="54"/>
      <c r="JB117" s="54"/>
      <c r="JC117" s="54"/>
    </row>
    <row r="118" spans="1:263" x14ac:dyDescent="0.3">
      <c r="B118" s="777">
        <v>3</v>
      </c>
      <c r="C118" s="812" t="str">
        <f>CONCATENATE(P120,E95,P121)</f>
        <v>Based upon the number of rooms in the property there will be at least 0 internal doors.</v>
      </c>
      <c r="D118" s="812"/>
      <c r="E118" s="812"/>
      <c r="F118" s="812"/>
      <c r="G118" s="812"/>
      <c r="H118" s="812"/>
      <c r="I118" s="812"/>
      <c r="J118" s="812"/>
      <c r="K118" s="812"/>
      <c r="L118" s="813"/>
      <c r="M118" s="46"/>
      <c r="N118" s="46"/>
      <c r="P118" s="66" t="s">
        <v>137</v>
      </c>
    </row>
    <row r="119" spans="1:263" x14ac:dyDescent="0.3">
      <c r="B119" s="628"/>
      <c r="C119" s="631" t="s">
        <v>74</v>
      </c>
      <c r="D119" s="631"/>
      <c r="E119" s="631"/>
      <c r="F119" s="631"/>
      <c r="G119" s="631"/>
      <c r="H119" s="369"/>
      <c r="I119" s="776"/>
      <c r="J119" s="776"/>
      <c r="K119" s="776"/>
      <c r="L119" s="773"/>
      <c r="M119" s="46"/>
      <c r="N119" s="46"/>
      <c r="P119" s="95" t="str">
        <f>IF(N46="IEV",P122,IF(N46="DMEV",P123,""))</f>
        <v/>
      </c>
    </row>
    <row r="120" spans="1:263" x14ac:dyDescent="0.3">
      <c r="B120" s="628"/>
      <c r="C120" s="631" t="s">
        <v>82</v>
      </c>
      <c r="D120" s="631"/>
      <c r="E120" s="631"/>
      <c r="F120" s="631"/>
      <c r="G120" s="631"/>
      <c r="H120" s="359">
        <f>IF(SUM(E95-H119)&lt;0,0,SUM((E95-H119)))</f>
        <v>0</v>
      </c>
      <c r="I120" s="776"/>
      <c r="J120" s="776"/>
      <c r="K120" s="776"/>
      <c r="L120" s="773"/>
      <c r="M120" s="46"/>
      <c r="N120" s="46"/>
      <c r="P120" s="46" t="s">
        <v>72</v>
      </c>
    </row>
    <row r="121" spans="1:263" ht="9.75" customHeight="1" x14ac:dyDescent="0.3">
      <c r="B121" s="791"/>
      <c r="C121" s="792"/>
      <c r="D121" s="792"/>
      <c r="E121" s="792"/>
      <c r="F121" s="792"/>
      <c r="G121" s="792"/>
      <c r="H121" s="792"/>
      <c r="I121" s="792"/>
      <c r="J121" s="792"/>
      <c r="K121" s="792"/>
      <c r="L121" s="793"/>
      <c r="M121" s="46"/>
      <c r="N121" s="46"/>
      <c r="P121" s="46" t="s">
        <v>73</v>
      </c>
    </row>
    <row r="122" spans="1:263" x14ac:dyDescent="0.3">
      <c r="B122" s="791"/>
      <c r="C122" s="794" t="s">
        <v>141</v>
      </c>
      <c r="D122" s="795"/>
      <c r="E122" s="795"/>
      <c r="F122" s="795"/>
      <c r="G122" s="795"/>
      <c r="H122" s="795"/>
      <c r="I122" s="795"/>
      <c r="J122" s="795"/>
      <c r="K122" s="795"/>
      <c r="L122" s="796"/>
      <c r="M122" s="46"/>
      <c r="N122" s="46"/>
      <c r="O122" s="46" t="s">
        <v>198</v>
      </c>
      <c r="P122" s="95" t="s">
        <v>308</v>
      </c>
    </row>
    <row r="123" spans="1:263" x14ac:dyDescent="0.3">
      <c r="B123" s="791"/>
      <c r="C123" s="778" t="str">
        <f>IF(AND($L$54="Yes",$E$57&gt;=1),P124,P125)</f>
        <v>Not applicable, door undercuts to be assessed on all internal doors.</v>
      </c>
      <c r="D123" s="779"/>
      <c r="E123" s="779"/>
      <c r="F123" s="779"/>
      <c r="G123" s="779"/>
      <c r="H123" s="779"/>
      <c r="I123" s="779"/>
      <c r="J123" s="779"/>
      <c r="K123" s="779"/>
      <c r="L123" s="780"/>
      <c r="M123" s="46"/>
      <c r="N123" s="46"/>
      <c r="O123" s="46" t="s">
        <v>199</v>
      </c>
      <c r="P123" s="95" t="s">
        <v>309</v>
      </c>
    </row>
    <row r="124" spans="1:263" x14ac:dyDescent="0.3">
      <c r="B124" s="791"/>
      <c r="C124" s="778"/>
      <c r="D124" s="779"/>
      <c r="E124" s="779"/>
      <c r="F124" s="779"/>
      <c r="G124" s="779"/>
      <c r="H124" s="779"/>
      <c r="I124" s="779"/>
      <c r="J124" s="779"/>
      <c r="K124" s="779"/>
      <c r="L124" s="780"/>
      <c r="M124" s="46"/>
      <c r="N124" s="46"/>
      <c r="P124" s="46" t="str">
        <f>CONCATENATE(P55," However, ",P57)</f>
        <v>Air permeability test has demonstrated that there is enough air infiltration so as not to warrant background ventilation upgrades.  However, Retrofit Coordinator to review dwelling to assess if door undercut upgrades are required.</v>
      </c>
    </row>
    <row r="125" spans="1:263" ht="7.5" customHeight="1" x14ac:dyDescent="0.3">
      <c r="B125" s="791"/>
      <c r="C125" s="792"/>
      <c r="D125" s="792"/>
      <c r="E125" s="792"/>
      <c r="F125" s="792"/>
      <c r="G125" s="792"/>
      <c r="H125" s="792"/>
      <c r="I125" s="792"/>
      <c r="J125" s="792"/>
      <c r="K125" s="792"/>
      <c r="L125" s="793"/>
      <c r="M125" s="46"/>
      <c r="N125" s="46"/>
      <c r="P125" s="46" t="s">
        <v>138</v>
      </c>
    </row>
    <row r="126" spans="1:263" ht="60.75" customHeight="1" x14ac:dyDescent="0.3">
      <c r="B126" s="259"/>
      <c r="C126" s="358" t="str">
        <f>P126</f>
        <v>Actions to make door undercuts compliant</v>
      </c>
      <c r="D126" s="769" t="s">
        <v>191</v>
      </c>
      <c r="E126" s="769"/>
      <c r="F126" s="769"/>
      <c r="G126" s="769"/>
      <c r="H126" s="769"/>
      <c r="I126" s="769"/>
      <c r="J126" s="769"/>
      <c r="K126" s="769"/>
      <c r="L126" s="770"/>
      <c r="M126" s="46"/>
      <c r="N126" s="46"/>
      <c r="P126" s="46" t="s">
        <v>143</v>
      </c>
    </row>
    <row r="127" spans="1:263" x14ac:dyDescent="0.3">
      <c r="B127" s="791"/>
      <c r="C127" s="629" t="s">
        <v>75</v>
      </c>
      <c r="D127" s="629"/>
      <c r="E127" s="629"/>
      <c r="F127" s="629"/>
      <c r="G127" s="629"/>
      <c r="H127" s="629"/>
      <c r="I127" s="629"/>
      <c r="J127" s="629"/>
      <c r="K127" s="629"/>
      <c r="L127" s="630"/>
      <c r="M127" s="46"/>
      <c r="N127" s="46"/>
    </row>
    <row r="128" spans="1:263" ht="30" customHeight="1" x14ac:dyDescent="0.3">
      <c r="B128" s="791"/>
      <c r="C128" s="765" t="s">
        <v>76</v>
      </c>
      <c r="D128" s="766"/>
      <c r="E128" s="766"/>
      <c r="F128" s="766"/>
      <c r="G128" s="766"/>
      <c r="H128" s="766"/>
      <c r="I128" s="766"/>
      <c r="J128" s="766"/>
      <c r="K128" s="766"/>
      <c r="L128" s="767"/>
    </row>
    <row r="129" spans="1:263" ht="30" customHeight="1" x14ac:dyDescent="0.3">
      <c r="B129" s="791"/>
      <c r="C129" s="765" t="s">
        <v>77</v>
      </c>
      <c r="D129" s="766"/>
      <c r="E129" s="766"/>
      <c r="F129" s="766"/>
      <c r="G129" s="766"/>
      <c r="H129" s="766"/>
      <c r="I129" s="766"/>
      <c r="J129" s="766"/>
      <c r="K129" s="766"/>
      <c r="L129" s="767"/>
    </row>
    <row r="130" spans="1:263" ht="6" customHeight="1" x14ac:dyDescent="0.3">
      <c r="B130" s="608"/>
      <c r="C130" s="609"/>
      <c r="D130" s="609"/>
      <c r="E130" s="609"/>
      <c r="F130" s="609"/>
      <c r="G130" s="609"/>
      <c r="H130" s="609"/>
      <c r="I130" s="609"/>
      <c r="J130" s="609"/>
      <c r="K130" s="609"/>
      <c r="L130" s="610"/>
    </row>
    <row r="131" spans="1:263" s="45" customFormat="1" ht="12.75" customHeight="1" x14ac:dyDescent="0.3">
      <c r="B131" s="797"/>
      <c r="C131" s="797"/>
      <c r="D131" s="797"/>
      <c r="E131" s="797"/>
      <c r="F131" s="797"/>
      <c r="G131" s="797"/>
      <c r="H131" s="797"/>
      <c r="I131" s="797"/>
      <c r="J131" s="797"/>
      <c r="K131" s="797"/>
      <c r="L131" s="797"/>
      <c r="M131" s="98"/>
      <c r="N131" s="98"/>
      <c r="O131" s="98"/>
      <c r="P131" s="46"/>
      <c r="Q131" s="101"/>
      <c r="R131" s="101"/>
      <c r="S131" s="101"/>
      <c r="T131" s="101"/>
      <c r="U131" s="101"/>
      <c r="V131" s="101"/>
      <c r="W131" s="101"/>
      <c r="X131" s="101"/>
      <c r="Y131" s="46"/>
      <c r="Z131" s="46"/>
      <c r="AA131" s="46"/>
      <c r="AB131" s="46"/>
      <c r="AC131" s="46"/>
    </row>
    <row r="132" spans="1:263" s="236" customFormat="1" ht="30" customHeight="1" x14ac:dyDescent="0.3">
      <c r="A132" s="54"/>
      <c r="B132" s="727" t="s">
        <v>104</v>
      </c>
      <c r="C132" s="728"/>
      <c r="D132" s="728"/>
      <c r="E132" s="728"/>
      <c r="F132" s="728"/>
      <c r="G132" s="728"/>
      <c r="H132" s="728"/>
      <c r="I132" s="728"/>
      <c r="J132" s="728"/>
      <c r="K132" s="728"/>
      <c r="L132" s="729"/>
      <c r="M132" s="54"/>
      <c r="N132" s="54"/>
      <c r="O132" s="54"/>
      <c r="P132" s="55"/>
      <c r="Q132" s="55"/>
      <c r="R132" s="55"/>
      <c r="S132" s="55"/>
      <c r="T132" s="55"/>
      <c r="U132" s="55"/>
      <c r="V132" s="55"/>
      <c r="W132" s="55"/>
      <c r="X132" s="55"/>
      <c r="Y132" s="55"/>
      <c r="Z132" s="55"/>
      <c r="AA132" s="55"/>
      <c r="AB132" s="55"/>
      <c r="AC132" s="55"/>
      <c r="AD132" s="55"/>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c r="DL132" s="54"/>
      <c r="DM132" s="54"/>
      <c r="DN132" s="54"/>
      <c r="DO132" s="54"/>
      <c r="DP132" s="54"/>
      <c r="DQ132" s="54"/>
      <c r="DR132" s="54"/>
      <c r="DS132" s="54"/>
      <c r="DT132" s="54"/>
      <c r="DU132" s="54"/>
      <c r="DV132" s="54"/>
      <c r="DW132" s="54"/>
      <c r="DX132" s="54"/>
      <c r="DY132" s="54"/>
      <c r="DZ132" s="54"/>
      <c r="EA132" s="54"/>
      <c r="EB132" s="54"/>
      <c r="EC132" s="54"/>
      <c r="ED132" s="54"/>
      <c r="EE132" s="54"/>
      <c r="EF132" s="54"/>
      <c r="EG132" s="54"/>
      <c r="EH132" s="54"/>
      <c r="EI132" s="54"/>
      <c r="EJ132" s="54"/>
      <c r="EK132" s="54"/>
      <c r="EL132" s="54"/>
      <c r="EM132" s="54"/>
      <c r="EN132" s="54"/>
      <c r="EO132" s="54"/>
      <c r="EP132" s="54"/>
      <c r="EQ132" s="54"/>
      <c r="ER132" s="54"/>
      <c r="ES132" s="54"/>
      <c r="ET132" s="54"/>
      <c r="EU132" s="54"/>
      <c r="EV132" s="54"/>
      <c r="EW132" s="54"/>
      <c r="EX132" s="54"/>
      <c r="EY132" s="54"/>
      <c r="EZ132" s="54"/>
      <c r="FA132" s="54"/>
      <c r="FB132" s="54"/>
      <c r="FC132" s="54"/>
      <c r="FD132" s="54"/>
      <c r="FE132" s="54"/>
      <c r="FF132" s="54"/>
      <c r="FG132" s="54"/>
      <c r="FH132" s="54"/>
      <c r="FI132" s="54"/>
      <c r="FJ132" s="54"/>
      <c r="FK132" s="54"/>
      <c r="FL132" s="54"/>
      <c r="FM132" s="54"/>
      <c r="FN132" s="54"/>
      <c r="FO132" s="54"/>
      <c r="FP132" s="54"/>
      <c r="FQ132" s="54"/>
      <c r="FR132" s="54"/>
      <c r="FS132" s="54"/>
      <c r="FT132" s="54"/>
      <c r="FU132" s="54"/>
      <c r="FV132" s="54"/>
      <c r="FW132" s="54"/>
      <c r="FX132" s="54"/>
      <c r="FY132" s="54"/>
      <c r="FZ132" s="54"/>
      <c r="GA132" s="54"/>
      <c r="GB132" s="54"/>
      <c r="GC132" s="54"/>
      <c r="GD132" s="54"/>
      <c r="GE132" s="54"/>
      <c r="GF132" s="54"/>
      <c r="GG132" s="54"/>
      <c r="GH132" s="54"/>
      <c r="GI132" s="54"/>
      <c r="GJ132" s="54"/>
      <c r="GK132" s="54"/>
      <c r="GL132" s="54"/>
      <c r="GM132" s="54"/>
      <c r="GN132" s="54"/>
      <c r="GO132" s="54"/>
      <c r="GP132" s="54"/>
      <c r="GQ132" s="54"/>
      <c r="GR132" s="54"/>
      <c r="GS132" s="54"/>
      <c r="GT132" s="54"/>
      <c r="GU132" s="54"/>
      <c r="GV132" s="54"/>
      <c r="GW132" s="54"/>
      <c r="GX132" s="54"/>
      <c r="GY132" s="54"/>
      <c r="GZ132" s="54"/>
      <c r="HA132" s="54"/>
      <c r="HB132" s="54"/>
      <c r="HC132" s="54"/>
      <c r="HD132" s="54"/>
      <c r="HE132" s="54"/>
      <c r="HF132" s="54"/>
      <c r="HG132" s="54"/>
      <c r="HH132" s="54"/>
      <c r="HI132" s="54"/>
      <c r="HJ132" s="54"/>
      <c r="HK132" s="54"/>
      <c r="HL132" s="54"/>
      <c r="HM132" s="54"/>
      <c r="HN132" s="54"/>
      <c r="HO132" s="54"/>
      <c r="HP132" s="54"/>
      <c r="HQ132" s="54"/>
      <c r="HR132" s="54"/>
      <c r="HS132" s="54"/>
      <c r="HT132" s="54"/>
      <c r="HU132" s="54"/>
      <c r="HV132" s="54"/>
      <c r="HW132" s="54"/>
      <c r="HX132" s="54"/>
      <c r="HY132" s="54"/>
      <c r="HZ132" s="54"/>
      <c r="IA132" s="54"/>
      <c r="IB132" s="54"/>
      <c r="IC132" s="54"/>
      <c r="ID132" s="54"/>
      <c r="IE132" s="54"/>
      <c r="IF132" s="54"/>
      <c r="IG132" s="54"/>
      <c r="IH132" s="54"/>
      <c r="II132" s="54"/>
      <c r="IJ132" s="54"/>
      <c r="IK132" s="54"/>
      <c r="IL132" s="54"/>
      <c r="IM132" s="54"/>
      <c r="IN132" s="54"/>
      <c r="IO132" s="54"/>
      <c r="IP132" s="54"/>
      <c r="IQ132" s="54"/>
      <c r="IR132" s="54"/>
      <c r="IS132" s="54"/>
      <c r="IT132" s="54"/>
      <c r="IU132" s="54"/>
      <c r="IV132" s="54"/>
      <c r="IW132" s="54"/>
      <c r="IX132" s="54"/>
      <c r="IY132" s="54"/>
      <c r="IZ132" s="54"/>
      <c r="JA132" s="54"/>
      <c r="JB132" s="54"/>
      <c r="JC132" s="54"/>
    </row>
    <row r="133" spans="1:263" x14ac:dyDescent="0.3">
      <c r="B133" s="628">
        <v>4</v>
      </c>
      <c r="C133" s="629" t="s">
        <v>83</v>
      </c>
      <c r="D133" s="629"/>
      <c r="E133" s="629"/>
      <c r="F133" s="629"/>
      <c r="G133" s="629"/>
      <c r="H133" s="629"/>
      <c r="I133" s="629"/>
      <c r="J133" s="629"/>
      <c r="K133" s="629"/>
      <c r="L133" s="630"/>
    </row>
    <row r="134" spans="1:263" x14ac:dyDescent="0.3">
      <c r="B134" s="628"/>
      <c r="C134" s="631" t="s">
        <v>84</v>
      </c>
      <c r="D134" s="631"/>
      <c r="E134" s="631"/>
      <c r="F134" s="631"/>
      <c r="G134" s="631"/>
      <c r="H134" s="631"/>
      <c r="I134" s="631"/>
      <c r="J134" s="631"/>
      <c r="K134" s="631"/>
      <c r="L134" s="363"/>
      <c r="P134" s="46" t="s">
        <v>85</v>
      </c>
    </row>
    <row r="135" spans="1:263" x14ac:dyDescent="0.3">
      <c r="B135" s="628"/>
      <c r="C135" s="632" t="s">
        <v>62</v>
      </c>
      <c r="D135" s="633" t="str">
        <f>IF(L134="No",P134,P136)</f>
        <v>None Required - purge ventilation is compliant</v>
      </c>
      <c r="E135" s="633"/>
      <c r="F135" s="633"/>
      <c r="G135" s="633"/>
      <c r="H135" s="633"/>
      <c r="I135" s="633"/>
      <c r="J135" s="633"/>
      <c r="K135" s="633"/>
      <c r="L135" s="634"/>
    </row>
    <row r="136" spans="1:263" x14ac:dyDescent="0.3">
      <c r="B136" s="628"/>
      <c r="C136" s="632"/>
      <c r="D136" s="633"/>
      <c r="E136" s="633"/>
      <c r="F136" s="633"/>
      <c r="G136" s="633"/>
      <c r="H136" s="633"/>
      <c r="I136" s="633"/>
      <c r="J136" s="633"/>
      <c r="K136" s="633"/>
      <c r="L136" s="634"/>
      <c r="P136" s="46" t="s">
        <v>125</v>
      </c>
    </row>
    <row r="137" spans="1:263" ht="15" customHeight="1" x14ac:dyDescent="0.3">
      <c r="B137" s="628"/>
      <c r="C137" s="811" t="str">
        <f>IF(L134="No",P137,"")</f>
        <v/>
      </c>
      <c r="D137" s="802" t="s">
        <v>191</v>
      </c>
      <c r="E137" s="803"/>
      <c r="F137" s="803"/>
      <c r="G137" s="803"/>
      <c r="H137" s="803"/>
      <c r="I137" s="803"/>
      <c r="J137" s="803"/>
      <c r="K137" s="803"/>
      <c r="L137" s="804"/>
      <c r="P137" s="46" t="s">
        <v>144</v>
      </c>
    </row>
    <row r="138" spans="1:263" x14ac:dyDescent="0.3">
      <c r="B138" s="628"/>
      <c r="C138" s="811"/>
      <c r="D138" s="805"/>
      <c r="E138" s="806"/>
      <c r="F138" s="806"/>
      <c r="G138" s="806"/>
      <c r="H138" s="806"/>
      <c r="I138" s="806"/>
      <c r="J138" s="806"/>
      <c r="K138" s="806"/>
      <c r="L138" s="807"/>
    </row>
    <row r="139" spans="1:263" ht="30.75" customHeight="1" x14ac:dyDescent="0.3">
      <c r="B139" s="628"/>
      <c r="C139" s="811"/>
      <c r="D139" s="808"/>
      <c r="E139" s="809"/>
      <c r="F139" s="809"/>
      <c r="G139" s="809"/>
      <c r="H139" s="809"/>
      <c r="I139" s="809"/>
      <c r="J139" s="809"/>
      <c r="K139" s="809"/>
      <c r="L139" s="810"/>
    </row>
    <row r="140" spans="1:263" ht="7.5" customHeight="1" x14ac:dyDescent="0.3">
      <c r="B140" s="608"/>
      <c r="C140" s="609"/>
      <c r="D140" s="609"/>
      <c r="E140" s="609"/>
      <c r="F140" s="609"/>
      <c r="G140" s="609"/>
      <c r="H140" s="609"/>
      <c r="I140" s="609"/>
      <c r="J140" s="609"/>
      <c r="K140" s="609"/>
      <c r="L140" s="610"/>
    </row>
    <row r="141" spans="1:263" s="45" customFormat="1" ht="12.75" customHeight="1" x14ac:dyDescent="0.3">
      <c r="B141" s="797"/>
      <c r="C141" s="797"/>
      <c r="D141" s="797"/>
      <c r="E141" s="797"/>
      <c r="F141" s="797"/>
      <c r="G141" s="797"/>
      <c r="H141" s="797"/>
      <c r="I141" s="797"/>
      <c r="J141" s="797"/>
      <c r="K141" s="797"/>
      <c r="L141" s="797"/>
      <c r="M141" s="98"/>
      <c r="N141" s="98"/>
      <c r="O141" s="98"/>
      <c r="P141" s="46"/>
      <c r="Q141" s="101"/>
      <c r="R141" s="101"/>
      <c r="S141" s="101"/>
      <c r="T141" s="101"/>
      <c r="U141" s="101"/>
      <c r="V141" s="101"/>
      <c r="W141" s="101"/>
      <c r="X141" s="101"/>
      <c r="Y141" s="46"/>
      <c r="Z141" s="46"/>
      <c r="AA141" s="46"/>
      <c r="AB141" s="46"/>
      <c r="AC141" s="46"/>
    </row>
    <row r="142" spans="1:263" s="236" customFormat="1" ht="30" customHeight="1" x14ac:dyDescent="0.3">
      <c r="A142" s="54"/>
      <c r="B142" s="625" t="s">
        <v>105</v>
      </c>
      <c r="C142" s="626"/>
      <c r="D142" s="626"/>
      <c r="E142" s="626"/>
      <c r="F142" s="626"/>
      <c r="G142" s="626"/>
      <c r="H142" s="626"/>
      <c r="I142" s="626"/>
      <c r="J142" s="626"/>
      <c r="K142" s="626"/>
      <c r="L142" s="627"/>
      <c r="M142" s="54"/>
      <c r="N142" s="54"/>
      <c r="O142" s="54"/>
      <c r="P142" s="55"/>
      <c r="Q142" s="55"/>
      <c r="R142" s="55"/>
      <c r="S142" s="55"/>
      <c r="T142" s="55"/>
      <c r="U142" s="55"/>
      <c r="V142" s="55"/>
      <c r="W142" s="55"/>
      <c r="X142" s="55"/>
      <c r="Y142" s="55"/>
      <c r="Z142" s="55"/>
      <c r="AA142" s="55"/>
      <c r="AB142" s="55"/>
      <c r="AC142" s="55"/>
      <c r="AD142" s="55"/>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54"/>
      <c r="CA142" s="54"/>
      <c r="CB142" s="54"/>
      <c r="CC142" s="54"/>
      <c r="CD142" s="54"/>
      <c r="CE142" s="54"/>
      <c r="CF142" s="54"/>
      <c r="CG142" s="54"/>
      <c r="CH142" s="54"/>
      <c r="CI142" s="54"/>
      <c r="CJ142" s="54"/>
      <c r="CK142" s="54"/>
      <c r="CL142" s="54"/>
      <c r="CM142" s="54"/>
      <c r="CN142" s="54"/>
      <c r="CO142" s="54"/>
      <c r="CP142" s="54"/>
      <c r="CQ142" s="54"/>
      <c r="CR142" s="54"/>
      <c r="CS142" s="54"/>
      <c r="CT142" s="54"/>
      <c r="CU142" s="54"/>
      <c r="CV142" s="54"/>
      <c r="CW142" s="54"/>
      <c r="CX142" s="54"/>
      <c r="CY142" s="54"/>
      <c r="CZ142" s="54"/>
      <c r="DA142" s="54"/>
      <c r="DB142" s="54"/>
      <c r="DC142" s="54"/>
      <c r="DD142" s="54"/>
      <c r="DE142" s="54"/>
      <c r="DF142" s="54"/>
      <c r="DG142" s="54"/>
      <c r="DH142" s="54"/>
      <c r="DI142" s="54"/>
      <c r="DJ142" s="54"/>
      <c r="DK142" s="54"/>
      <c r="DL142" s="54"/>
      <c r="DM142" s="54"/>
      <c r="DN142" s="54"/>
      <c r="DO142" s="54"/>
      <c r="DP142" s="54"/>
      <c r="DQ142" s="54"/>
      <c r="DR142" s="54"/>
      <c r="DS142" s="54"/>
      <c r="DT142" s="54"/>
      <c r="DU142" s="54"/>
      <c r="DV142" s="54"/>
      <c r="DW142" s="54"/>
      <c r="DX142" s="54"/>
      <c r="DY142" s="54"/>
      <c r="DZ142" s="54"/>
      <c r="EA142" s="54"/>
      <c r="EB142" s="54"/>
      <c r="EC142" s="54"/>
      <c r="ED142" s="54"/>
      <c r="EE142" s="54"/>
      <c r="EF142" s="54"/>
      <c r="EG142" s="54"/>
      <c r="EH142" s="54"/>
      <c r="EI142" s="54"/>
      <c r="EJ142" s="54"/>
      <c r="EK142" s="54"/>
      <c r="EL142" s="54"/>
      <c r="EM142" s="54"/>
      <c r="EN142" s="54"/>
      <c r="EO142" s="54"/>
      <c r="EP142" s="54"/>
      <c r="EQ142" s="54"/>
      <c r="ER142" s="54"/>
      <c r="ES142" s="54"/>
      <c r="ET142" s="54"/>
      <c r="EU142" s="54"/>
      <c r="EV142" s="54"/>
      <c r="EW142" s="54"/>
      <c r="EX142" s="54"/>
      <c r="EY142" s="54"/>
      <c r="EZ142" s="54"/>
      <c r="FA142" s="54"/>
      <c r="FB142" s="54"/>
      <c r="FC142" s="54"/>
      <c r="FD142" s="54"/>
      <c r="FE142" s="54"/>
      <c r="FF142" s="54"/>
      <c r="FG142" s="54"/>
      <c r="FH142" s="54"/>
      <c r="FI142" s="54"/>
      <c r="FJ142" s="54"/>
      <c r="FK142" s="54"/>
      <c r="FL142" s="54"/>
      <c r="FM142" s="54"/>
      <c r="FN142" s="54"/>
      <c r="FO142" s="54"/>
      <c r="FP142" s="54"/>
      <c r="FQ142" s="54"/>
      <c r="FR142" s="54"/>
      <c r="FS142" s="54"/>
      <c r="FT142" s="54"/>
      <c r="FU142" s="54"/>
      <c r="FV142" s="54"/>
      <c r="FW142" s="54"/>
      <c r="FX142" s="54"/>
      <c r="FY142" s="54"/>
      <c r="FZ142" s="54"/>
      <c r="GA142" s="54"/>
      <c r="GB142" s="54"/>
      <c r="GC142" s="54"/>
      <c r="GD142" s="54"/>
      <c r="GE142" s="54"/>
      <c r="GF142" s="54"/>
      <c r="GG142" s="54"/>
      <c r="GH142" s="54"/>
      <c r="GI142" s="54"/>
      <c r="GJ142" s="54"/>
      <c r="GK142" s="54"/>
      <c r="GL142" s="54"/>
      <c r="GM142" s="54"/>
      <c r="GN142" s="54"/>
      <c r="GO142" s="54"/>
      <c r="GP142" s="54"/>
      <c r="GQ142" s="54"/>
      <c r="GR142" s="54"/>
      <c r="GS142" s="54"/>
      <c r="GT142" s="54"/>
      <c r="GU142" s="54"/>
      <c r="GV142" s="54"/>
      <c r="GW142" s="54"/>
      <c r="GX142" s="54"/>
      <c r="GY142" s="54"/>
      <c r="GZ142" s="54"/>
      <c r="HA142" s="54"/>
      <c r="HB142" s="54"/>
      <c r="HC142" s="54"/>
      <c r="HD142" s="54"/>
      <c r="HE142" s="54"/>
      <c r="HF142" s="54"/>
      <c r="HG142" s="54"/>
      <c r="HH142" s="54"/>
      <c r="HI142" s="54"/>
      <c r="HJ142" s="54"/>
      <c r="HK142" s="54"/>
      <c r="HL142" s="54"/>
      <c r="HM142" s="54"/>
      <c r="HN142" s="54"/>
      <c r="HO142" s="54"/>
      <c r="HP142" s="54"/>
      <c r="HQ142" s="54"/>
      <c r="HR142" s="54"/>
      <c r="HS142" s="54"/>
      <c r="HT142" s="54"/>
      <c r="HU142" s="54"/>
      <c r="HV142" s="54"/>
      <c r="HW142" s="54"/>
      <c r="HX142" s="54"/>
      <c r="HY142" s="54"/>
      <c r="HZ142" s="54"/>
      <c r="IA142" s="54"/>
      <c r="IB142" s="54"/>
      <c r="IC142" s="54"/>
      <c r="ID142" s="54"/>
      <c r="IE142" s="54"/>
      <c r="IF142" s="54"/>
      <c r="IG142" s="54"/>
      <c r="IH142" s="54"/>
      <c r="II142" s="54"/>
      <c r="IJ142" s="54"/>
      <c r="IK142" s="54"/>
      <c r="IL142" s="54"/>
      <c r="IM142" s="54"/>
      <c r="IN142" s="54"/>
      <c r="IO142" s="54"/>
      <c r="IP142" s="54"/>
      <c r="IQ142" s="54"/>
      <c r="IR142" s="54"/>
      <c r="IS142" s="54"/>
      <c r="IT142" s="54"/>
      <c r="IU142" s="54"/>
      <c r="IV142" s="54"/>
      <c r="IW142" s="54"/>
      <c r="IX142" s="54"/>
      <c r="IY142" s="54"/>
      <c r="IZ142" s="54"/>
      <c r="JA142" s="54"/>
      <c r="JB142" s="54"/>
      <c r="JC142" s="54"/>
    </row>
    <row r="143" spans="1:263" x14ac:dyDescent="0.3">
      <c r="B143" s="777">
        <v>5</v>
      </c>
      <c r="C143" s="800" t="s">
        <v>99</v>
      </c>
      <c r="D143" s="800"/>
      <c r="E143" s="800"/>
      <c r="F143" s="800"/>
      <c r="G143" s="800"/>
      <c r="H143" s="800"/>
      <c r="I143" s="800"/>
      <c r="J143" s="800"/>
      <c r="K143" s="800"/>
      <c r="L143" s="801"/>
    </row>
    <row r="144" spans="1:263" x14ac:dyDescent="0.3">
      <c r="B144" s="628"/>
      <c r="C144" s="631" t="s">
        <v>100</v>
      </c>
      <c r="D144" s="631"/>
      <c r="E144" s="631"/>
      <c r="F144" s="631"/>
      <c r="G144" s="631"/>
      <c r="H144" s="631"/>
      <c r="I144" s="631"/>
      <c r="J144" s="631"/>
      <c r="K144" s="631"/>
      <c r="L144" s="363"/>
      <c r="P144" s="46" t="s">
        <v>126</v>
      </c>
    </row>
    <row r="145" spans="1:263" x14ac:dyDescent="0.3">
      <c r="B145" s="628"/>
      <c r="C145" s="632" t="s">
        <v>62</v>
      </c>
      <c r="D145" s="633" t="str">
        <f>IF(L144="Yes",P145,P144)</f>
        <v>None Required - no issues identified</v>
      </c>
      <c r="E145" s="633"/>
      <c r="F145" s="633"/>
      <c r="G145" s="633"/>
      <c r="H145" s="633"/>
      <c r="I145" s="633"/>
      <c r="J145" s="633"/>
      <c r="K145" s="633"/>
      <c r="L145" s="634"/>
      <c r="P145" s="46" t="s">
        <v>535</v>
      </c>
    </row>
    <row r="146" spans="1:263" x14ac:dyDescent="0.3">
      <c r="B146" s="628"/>
      <c r="C146" s="632"/>
      <c r="D146" s="633"/>
      <c r="E146" s="633"/>
      <c r="F146" s="633"/>
      <c r="G146" s="633"/>
      <c r="H146" s="633"/>
      <c r="I146" s="633"/>
      <c r="J146" s="633"/>
      <c r="K146" s="633"/>
      <c r="L146" s="634"/>
      <c r="P146" s="46" t="s">
        <v>264</v>
      </c>
    </row>
    <row r="147" spans="1:263" ht="59.25" customHeight="1" x14ac:dyDescent="0.3">
      <c r="B147" s="628"/>
      <c r="C147" s="360" t="str">
        <f>IF(L144="Yes",P146,"")</f>
        <v/>
      </c>
      <c r="D147" s="798" t="s">
        <v>191</v>
      </c>
      <c r="E147" s="798"/>
      <c r="F147" s="798"/>
      <c r="G147" s="798"/>
      <c r="H147" s="798"/>
      <c r="I147" s="798"/>
      <c r="J147" s="798"/>
      <c r="K147" s="798"/>
      <c r="L147" s="799"/>
    </row>
    <row r="148" spans="1:263" ht="9" customHeight="1" x14ac:dyDescent="0.3">
      <c r="B148" s="608"/>
      <c r="C148" s="609"/>
      <c r="D148" s="609"/>
      <c r="E148" s="609"/>
      <c r="F148" s="609"/>
      <c r="G148" s="609"/>
      <c r="H148" s="609"/>
      <c r="I148" s="609"/>
      <c r="J148" s="609"/>
      <c r="K148" s="609"/>
      <c r="L148" s="610"/>
    </row>
    <row r="149" spans="1:263" s="45" customFormat="1" x14ac:dyDescent="0.3">
      <c r="B149" s="226"/>
      <c r="O149" s="46"/>
      <c r="P149" s="46"/>
      <c r="Q149" s="46"/>
      <c r="R149" s="46"/>
      <c r="S149" s="46"/>
      <c r="T149" s="46"/>
      <c r="U149" s="46"/>
      <c r="V149" s="46"/>
      <c r="W149" s="46"/>
      <c r="X149" s="46"/>
      <c r="Y149" s="46"/>
      <c r="Z149" s="46"/>
      <c r="AA149" s="46"/>
      <c r="AB149" s="46"/>
      <c r="AC149" s="46"/>
    </row>
    <row r="150" spans="1:263" s="236" customFormat="1" ht="30" customHeight="1" x14ac:dyDescent="0.3">
      <c r="A150" s="54"/>
      <c r="B150" s="625" t="s">
        <v>289</v>
      </c>
      <c r="C150" s="626"/>
      <c r="D150" s="626"/>
      <c r="E150" s="626"/>
      <c r="F150" s="626"/>
      <c r="G150" s="626"/>
      <c r="H150" s="626"/>
      <c r="I150" s="626"/>
      <c r="J150" s="626"/>
      <c r="K150" s="626"/>
      <c r="L150" s="627"/>
      <c r="M150" s="54"/>
      <c r="N150" s="54"/>
      <c r="O150" s="54"/>
      <c r="P150" s="55"/>
      <c r="Q150" s="55"/>
      <c r="R150" s="55"/>
      <c r="S150" s="55"/>
      <c r="T150" s="55"/>
      <c r="U150" s="55"/>
      <c r="V150" s="55"/>
      <c r="W150" s="55"/>
      <c r="X150" s="55"/>
      <c r="Y150" s="55"/>
      <c r="Z150" s="55"/>
      <c r="AA150" s="55"/>
      <c r="AB150" s="55"/>
      <c r="AC150" s="55"/>
      <c r="AD150" s="55"/>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54"/>
      <c r="CA150" s="54"/>
      <c r="CB150" s="54"/>
      <c r="CC150" s="54"/>
      <c r="CD150" s="54"/>
      <c r="CE150" s="54"/>
      <c r="CF150" s="54"/>
      <c r="CG150" s="54"/>
      <c r="CH150" s="54"/>
      <c r="CI150" s="54"/>
      <c r="CJ150" s="54"/>
      <c r="CK150" s="54"/>
      <c r="CL150" s="54"/>
      <c r="CM150" s="54"/>
      <c r="CN150" s="54"/>
      <c r="CO150" s="54"/>
      <c r="CP150" s="54"/>
      <c r="CQ150" s="54"/>
      <c r="CR150" s="54"/>
      <c r="CS150" s="54"/>
      <c r="CT150" s="54"/>
      <c r="CU150" s="54"/>
      <c r="CV150" s="54"/>
      <c r="CW150" s="54"/>
      <c r="CX150" s="54"/>
      <c r="CY150" s="54"/>
      <c r="CZ150" s="54"/>
      <c r="DA150" s="54"/>
      <c r="DB150" s="54"/>
      <c r="DC150" s="54"/>
      <c r="DD150" s="54"/>
      <c r="DE150" s="54"/>
      <c r="DF150" s="54"/>
      <c r="DG150" s="54"/>
      <c r="DH150" s="54"/>
      <c r="DI150" s="54"/>
      <c r="DJ150" s="54"/>
      <c r="DK150" s="54"/>
      <c r="DL150" s="54"/>
      <c r="DM150" s="54"/>
      <c r="DN150" s="54"/>
      <c r="DO150" s="54"/>
      <c r="DP150" s="54"/>
      <c r="DQ150" s="54"/>
      <c r="DR150" s="54"/>
      <c r="DS150" s="54"/>
      <c r="DT150" s="54"/>
      <c r="DU150" s="54"/>
      <c r="DV150" s="54"/>
      <c r="DW150" s="54"/>
      <c r="DX150" s="54"/>
      <c r="DY150" s="54"/>
      <c r="DZ150" s="54"/>
      <c r="EA150" s="54"/>
      <c r="EB150" s="54"/>
      <c r="EC150" s="54"/>
      <c r="ED150" s="54"/>
      <c r="EE150" s="54"/>
      <c r="EF150" s="54"/>
      <c r="EG150" s="54"/>
      <c r="EH150" s="54"/>
      <c r="EI150" s="54"/>
      <c r="EJ150" s="54"/>
      <c r="EK150" s="54"/>
      <c r="EL150" s="54"/>
      <c r="EM150" s="54"/>
      <c r="EN150" s="54"/>
      <c r="EO150" s="54"/>
      <c r="EP150" s="54"/>
      <c r="EQ150" s="54"/>
      <c r="ER150" s="54"/>
      <c r="ES150" s="54"/>
      <c r="ET150" s="54"/>
      <c r="EU150" s="54"/>
      <c r="EV150" s="54"/>
      <c r="EW150" s="54"/>
      <c r="EX150" s="54"/>
      <c r="EY150" s="54"/>
      <c r="EZ150" s="54"/>
      <c r="FA150" s="54"/>
      <c r="FB150" s="54"/>
      <c r="FC150" s="54"/>
      <c r="FD150" s="54"/>
      <c r="FE150" s="54"/>
      <c r="FF150" s="54"/>
      <c r="FG150" s="54"/>
      <c r="FH150" s="54"/>
      <c r="FI150" s="54"/>
      <c r="FJ150" s="54"/>
      <c r="FK150" s="54"/>
      <c r="FL150" s="54"/>
      <c r="FM150" s="54"/>
      <c r="FN150" s="54"/>
      <c r="FO150" s="54"/>
      <c r="FP150" s="54"/>
      <c r="FQ150" s="54"/>
      <c r="FR150" s="54"/>
      <c r="FS150" s="54"/>
      <c r="FT150" s="54"/>
      <c r="FU150" s="54"/>
      <c r="FV150" s="54"/>
      <c r="FW150" s="54"/>
      <c r="FX150" s="54"/>
      <c r="FY150" s="54"/>
      <c r="FZ150" s="54"/>
      <c r="GA150" s="54"/>
      <c r="GB150" s="54"/>
      <c r="GC150" s="54"/>
      <c r="GD150" s="54"/>
      <c r="GE150" s="54"/>
      <c r="GF150" s="54"/>
      <c r="GG150" s="54"/>
      <c r="GH150" s="54"/>
      <c r="GI150" s="54"/>
      <c r="GJ150" s="54"/>
      <c r="GK150" s="54"/>
      <c r="GL150" s="54"/>
      <c r="GM150" s="54"/>
      <c r="GN150" s="54"/>
      <c r="GO150" s="54"/>
      <c r="GP150" s="54"/>
      <c r="GQ150" s="54"/>
      <c r="GR150" s="54"/>
      <c r="GS150" s="54"/>
      <c r="GT150" s="54"/>
      <c r="GU150" s="54"/>
      <c r="GV150" s="54"/>
      <c r="GW150" s="54"/>
      <c r="GX150" s="54"/>
      <c r="GY150" s="54"/>
      <c r="GZ150" s="54"/>
      <c r="HA150" s="54"/>
      <c r="HB150" s="54"/>
      <c r="HC150" s="54"/>
      <c r="HD150" s="54"/>
      <c r="HE150" s="54"/>
      <c r="HF150" s="54"/>
      <c r="HG150" s="54"/>
      <c r="HH150" s="54"/>
      <c r="HI150" s="54"/>
      <c r="HJ150" s="54"/>
      <c r="HK150" s="54"/>
      <c r="HL150" s="54"/>
      <c r="HM150" s="54"/>
      <c r="HN150" s="54"/>
      <c r="HO150" s="54"/>
      <c r="HP150" s="54"/>
      <c r="HQ150" s="54"/>
      <c r="HR150" s="54"/>
      <c r="HS150" s="54"/>
      <c r="HT150" s="54"/>
      <c r="HU150" s="54"/>
      <c r="HV150" s="54"/>
      <c r="HW150" s="54"/>
      <c r="HX150" s="54"/>
      <c r="HY150" s="54"/>
      <c r="HZ150" s="54"/>
      <c r="IA150" s="54"/>
      <c r="IB150" s="54"/>
      <c r="IC150" s="54"/>
      <c r="ID150" s="54"/>
      <c r="IE150" s="54"/>
      <c r="IF150" s="54"/>
      <c r="IG150" s="54"/>
      <c r="IH150" s="54"/>
      <c r="II150" s="54"/>
      <c r="IJ150" s="54"/>
      <c r="IK150" s="54"/>
      <c r="IL150" s="54"/>
      <c r="IM150" s="54"/>
      <c r="IN150" s="54"/>
      <c r="IO150" s="54"/>
      <c r="IP150" s="54"/>
      <c r="IQ150" s="54"/>
      <c r="IR150" s="54"/>
      <c r="IS150" s="54"/>
      <c r="IT150" s="54"/>
      <c r="IU150" s="54"/>
      <c r="IV150" s="54"/>
      <c r="IW150" s="54"/>
      <c r="IX150" s="54"/>
      <c r="IY150" s="54"/>
      <c r="IZ150" s="54"/>
      <c r="JA150" s="54"/>
      <c r="JB150" s="54"/>
      <c r="JC150" s="54"/>
    </row>
    <row r="151" spans="1:263" x14ac:dyDescent="0.3">
      <c r="B151" s="628">
        <v>6</v>
      </c>
      <c r="C151" s="629" t="s">
        <v>284</v>
      </c>
      <c r="D151" s="629"/>
      <c r="E151" s="629"/>
      <c r="F151" s="629"/>
      <c r="G151" s="629"/>
      <c r="H151" s="629"/>
      <c r="I151" s="629"/>
      <c r="J151" s="629"/>
      <c r="K151" s="629"/>
      <c r="L151" s="630"/>
    </row>
    <row r="152" spans="1:263" x14ac:dyDescent="0.3">
      <c r="B152" s="628"/>
      <c r="C152" s="631" t="s">
        <v>292</v>
      </c>
      <c r="D152" s="631"/>
      <c r="E152" s="631"/>
      <c r="F152" s="631"/>
      <c r="G152" s="631"/>
      <c r="H152" s="631"/>
      <c r="I152" s="631"/>
      <c r="J152" s="631"/>
      <c r="K152" s="631"/>
      <c r="L152" s="363"/>
    </row>
    <row r="153" spans="1:263" x14ac:dyDescent="0.3">
      <c r="B153" s="628"/>
      <c r="C153" s="631" t="str">
        <f>IF(L152="Yes",P153,"")</f>
        <v/>
      </c>
      <c r="D153" s="631"/>
      <c r="E153" s="631"/>
      <c r="F153" s="631"/>
      <c r="G153" s="631"/>
      <c r="H153" s="631"/>
      <c r="I153" s="631"/>
      <c r="J153" s="631"/>
      <c r="K153" s="631"/>
      <c r="L153" s="363"/>
      <c r="P153" s="46" t="s">
        <v>533</v>
      </c>
    </row>
    <row r="154" spans="1:263" x14ac:dyDescent="0.3">
      <c r="B154" s="628"/>
      <c r="C154" s="632" t="s">
        <v>62</v>
      </c>
      <c r="D154" s="633" t="str">
        <f>IF(L152="no","Not applicable",IF(L153="No",P154,IF(L153="Yes",P155,"")))</f>
        <v/>
      </c>
      <c r="E154" s="633"/>
      <c r="F154" s="633"/>
      <c r="G154" s="633"/>
      <c r="H154" s="633"/>
      <c r="I154" s="633"/>
      <c r="J154" s="633"/>
      <c r="K154" s="633"/>
      <c r="L154" s="634"/>
      <c r="P154" s="46" t="s">
        <v>288</v>
      </c>
    </row>
    <row r="155" spans="1:263" x14ac:dyDescent="0.3">
      <c r="B155" s="628"/>
      <c r="C155" s="632"/>
      <c r="D155" s="633"/>
      <c r="E155" s="633"/>
      <c r="F155" s="633"/>
      <c r="G155" s="633"/>
      <c r="H155" s="633"/>
      <c r="I155" s="633"/>
      <c r="J155" s="633"/>
      <c r="K155" s="633"/>
      <c r="L155" s="634"/>
      <c r="P155" s="46" t="s">
        <v>285</v>
      </c>
    </row>
    <row r="156" spans="1:263" ht="15" customHeight="1" x14ac:dyDescent="0.3">
      <c r="B156" s="628"/>
      <c r="C156" s="635" t="str">
        <f>IF(L152="No","",IF(L153="No",P156,IF(L153="Yes",P157,"")))</f>
        <v/>
      </c>
      <c r="D156" s="636" t="s">
        <v>534</v>
      </c>
      <c r="E156" s="637"/>
      <c r="F156" s="637"/>
      <c r="G156" s="637"/>
      <c r="H156" s="637"/>
      <c r="I156" s="637"/>
      <c r="J156" s="637"/>
      <c r="K156" s="637"/>
      <c r="L156" s="638"/>
      <c r="P156" s="46" t="s">
        <v>286</v>
      </c>
    </row>
    <row r="157" spans="1:263" x14ac:dyDescent="0.3">
      <c r="B157" s="628"/>
      <c r="C157" s="635"/>
      <c r="D157" s="639"/>
      <c r="E157" s="640"/>
      <c r="F157" s="640"/>
      <c r="G157" s="640"/>
      <c r="H157" s="640"/>
      <c r="I157" s="640"/>
      <c r="J157" s="640"/>
      <c r="K157" s="640"/>
      <c r="L157" s="641"/>
      <c r="P157" s="46" t="s">
        <v>287</v>
      </c>
    </row>
    <row r="158" spans="1:263" ht="39.75" customHeight="1" x14ac:dyDescent="0.3">
      <c r="B158" s="628"/>
      <c r="C158" s="635"/>
      <c r="D158" s="642"/>
      <c r="E158" s="643"/>
      <c r="F158" s="643"/>
      <c r="G158" s="643"/>
      <c r="H158" s="643"/>
      <c r="I158" s="643"/>
      <c r="J158" s="643"/>
      <c r="K158" s="643"/>
      <c r="L158" s="644"/>
    </row>
    <row r="159" spans="1:263" ht="7.5" customHeight="1" x14ac:dyDescent="0.3">
      <c r="B159" s="608"/>
      <c r="C159" s="609"/>
      <c r="D159" s="609"/>
      <c r="E159" s="609"/>
      <c r="F159" s="609"/>
      <c r="G159" s="609"/>
      <c r="H159" s="609"/>
      <c r="I159" s="609"/>
      <c r="J159" s="609"/>
      <c r="K159" s="609"/>
      <c r="L159" s="610"/>
    </row>
    <row r="160" spans="1:263" s="45" customFormat="1" x14ac:dyDescent="0.3">
      <c r="B160" s="226"/>
      <c r="O160" s="46"/>
      <c r="P160" s="46"/>
      <c r="Q160" s="46"/>
      <c r="R160" s="46"/>
      <c r="S160" s="46"/>
      <c r="T160" s="46"/>
      <c r="U160" s="46"/>
      <c r="V160" s="46"/>
      <c r="W160" s="46"/>
      <c r="X160" s="46"/>
      <c r="Y160" s="46"/>
      <c r="Z160" s="46"/>
      <c r="AA160" s="46"/>
      <c r="AB160" s="46"/>
      <c r="AC160" s="46"/>
    </row>
    <row r="161" spans="1:263" s="236" customFormat="1" ht="30" customHeight="1" x14ac:dyDescent="0.3">
      <c r="A161" s="54"/>
      <c r="B161" s="625" t="s">
        <v>290</v>
      </c>
      <c r="C161" s="626"/>
      <c r="D161" s="626"/>
      <c r="E161" s="626"/>
      <c r="F161" s="626"/>
      <c r="G161" s="626"/>
      <c r="H161" s="626"/>
      <c r="I161" s="626"/>
      <c r="J161" s="626"/>
      <c r="K161" s="626"/>
      <c r="L161" s="627"/>
      <c r="M161" s="54"/>
      <c r="N161" s="54"/>
      <c r="O161" s="54"/>
      <c r="P161" s="55"/>
      <c r="Q161" s="55"/>
      <c r="R161" s="55"/>
      <c r="S161" s="55"/>
      <c r="T161" s="55" t="s">
        <v>191</v>
      </c>
      <c r="U161" s="55"/>
      <c r="V161" s="55"/>
      <c r="W161" s="55"/>
      <c r="X161" s="55"/>
      <c r="Y161" s="55"/>
      <c r="Z161" s="55"/>
      <c r="AA161" s="55"/>
      <c r="AB161" s="55"/>
      <c r="AC161" s="55"/>
      <c r="AD161" s="55"/>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c r="BR161" s="54"/>
      <c r="BS161" s="54"/>
      <c r="BT161" s="54"/>
      <c r="BU161" s="54"/>
      <c r="BV161" s="54"/>
      <c r="BW161" s="54"/>
      <c r="BX161" s="54"/>
      <c r="BY161" s="54"/>
      <c r="BZ161" s="54"/>
      <c r="CA161" s="54"/>
      <c r="CB161" s="54"/>
      <c r="CC161" s="54"/>
      <c r="CD161" s="54"/>
      <c r="CE161" s="54"/>
      <c r="CF161" s="54"/>
      <c r="CG161" s="54"/>
      <c r="CH161" s="54"/>
      <c r="CI161" s="54"/>
      <c r="CJ161" s="54"/>
      <c r="CK161" s="54"/>
      <c r="CL161" s="54"/>
      <c r="CM161" s="54"/>
      <c r="CN161" s="54"/>
      <c r="CO161" s="54"/>
      <c r="CP161" s="54"/>
      <c r="CQ161" s="54"/>
      <c r="CR161" s="54"/>
      <c r="CS161" s="54"/>
      <c r="CT161" s="54"/>
      <c r="CU161" s="54"/>
      <c r="CV161" s="54"/>
      <c r="CW161" s="54"/>
      <c r="CX161" s="54"/>
      <c r="CY161" s="54"/>
      <c r="CZ161" s="54"/>
      <c r="DA161" s="54"/>
      <c r="DB161" s="54"/>
      <c r="DC161" s="54"/>
      <c r="DD161" s="54"/>
      <c r="DE161" s="54"/>
      <c r="DF161" s="54"/>
      <c r="DG161" s="54"/>
      <c r="DH161" s="54"/>
      <c r="DI161" s="54"/>
      <c r="DJ161" s="54"/>
      <c r="DK161" s="54"/>
      <c r="DL161" s="54"/>
      <c r="DM161" s="54"/>
      <c r="DN161" s="54"/>
      <c r="DO161" s="54"/>
      <c r="DP161" s="54"/>
      <c r="DQ161" s="54"/>
      <c r="DR161" s="54"/>
      <c r="DS161" s="54"/>
      <c r="DT161" s="54"/>
      <c r="DU161" s="54"/>
      <c r="DV161" s="54"/>
      <c r="DW161" s="54"/>
      <c r="DX161" s="54"/>
      <c r="DY161" s="54"/>
      <c r="DZ161" s="54"/>
      <c r="EA161" s="54"/>
      <c r="EB161" s="54"/>
      <c r="EC161" s="54"/>
      <c r="ED161" s="54"/>
      <c r="EE161" s="54"/>
      <c r="EF161" s="54"/>
      <c r="EG161" s="54"/>
      <c r="EH161" s="54"/>
      <c r="EI161" s="54"/>
      <c r="EJ161" s="54"/>
      <c r="EK161" s="54"/>
      <c r="EL161" s="54"/>
      <c r="EM161" s="54"/>
      <c r="EN161" s="54"/>
      <c r="EO161" s="54"/>
      <c r="EP161" s="54"/>
      <c r="EQ161" s="54"/>
      <c r="ER161" s="54"/>
      <c r="ES161" s="54"/>
      <c r="ET161" s="54"/>
      <c r="EU161" s="54"/>
      <c r="EV161" s="54"/>
      <c r="EW161" s="54"/>
      <c r="EX161" s="54"/>
      <c r="EY161" s="54"/>
      <c r="EZ161" s="54"/>
      <c r="FA161" s="54"/>
      <c r="FB161" s="54"/>
      <c r="FC161" s="54"/>
      <c r="FD161" s="54"/>
      <c r="FE161" s="54"/>
      <c r="FF161" s="54"/>
      <c r="FG161" s="54"/>
      <c r="FH161" s="54"/>
      <c r="FI161" s="54"/>
      <c r="FJ161" s="54"/>
      <c r="FK161" s="54"/>
      <c r="FL161" s="54"/>
      <c r="FM161" s="54"/>
      <c r="FN161" s="54"/>
      <c r="FO161" s="54"/>
      <c r="FP161" s="54"/>
      <c r="FQ161" s="54"/>
      <c r="FR161" s="54"/>
      <c r="FS161" s="54"/>
      <c r="FT161" s="54"/>
      <c r="FU161" s="54"/>
      <c r="FV161" s="54"/>
      <c r="FW161" s="54"/>
      <c r="FX161" s="54"/>
      <c r="FY161" s="54"/>
      <c r="FZ161" s="54"/>
      <c r="GA161" s="54"/>
      <c r="GB161" s="54"/>
      <c r="GC161" s="54"/>
      <c r="GD161" s="54"/>
      <c r="GE161" s="54"/>
      <c r="GF161" s="54"/>
      <c r="GG161" s="54"/>
      <c r="GH161" s="54"/>
      <c r="GI161" s="54"/>
      <c r="GJ161" s="54"/>
      <c r="GK161" s="54"/>
      <c r="GL161" s="54"/>
      <c r="GM161" s="54"/>
      <c r="GN161" s="54"/>
      <c r="GO161" s="54"/>
      <c r="GP161" s="54"/>
      <c r="GQ161" s="54"/>
      <c r="GR161" s="54"/>
      <c r="GS161" s="54"/>
      <c r="GT161" s="54"/>
      <c r="GU161" s="54"/>
      <c r="GV161" s="54"/>
      <c r="GW161" s="54"/>
      <c r="GX161" s="54"/>
      <c r="GY161" s="54"/>
      <c r="GZ161" s="54"/>
      <c r="HA161" s="54"/>
      <c r="HB161" s="54"/>
      <c r="HC161" s="54"/>
      <c r="HD161" s="54"/>
      <c r="HE161" s="54"/>
      <c r="HF161" s="54"/>
      <c r="HG161" s="54"/>
      <c r="HH161" s="54"/>
      <c r="HI161" s="54"/>
      <c r="HJ161" s="54"/>
      <c r="HK161" s="54"/>
      <c r="HL161" s="54"/>
      <c r="HM161" s="54"/>
      <c r="HN161" s="54"/>
      <c r="HO161" s="54"/>
      <c r="HP161" s="54"/>
      <c r="HQ161" s="54"/>
      <c r="HR161" s="54"/>
      <c r="HS161" s="54"/>
      <c r="HT161" s="54"/>
      <c r="HU161" s="54"/>
      <c r="HV161" s="54"/>
      <c r="HW161" s="54"/>
      <c r="HX161" s="54"/>
      <c r="HY161" s="54"/>
      <c r="HZ161" s="54"/>
      <c r="IA161" s="54"/>
      <c r="IB161" s="54"/>
      <c r="IC161" s="54"/>
      <c r="ID161" s="54"/>
      <c r="IE161" s="54"/>
      <c r="IF161" s="54"/>
      <c r="IG161" s="54"/>
      <c r="IH161" s="54"/>
      <c r="II161" s="54"/>
      <c r="IJ161" s="54"/>
      <c r="IK161" s="54"/>
      <c r="IL161" s="54"/>
      <c r="IM161" s="54"/>
      <c r="IN161" s="54"/>
      <c r="IO161" s="54"/>
      <c r="IP161" s="54"/>
      <c r="IQ161" s="54"/>
      <c r="IR161" s="54"/>
      <c r="IS161" s="54"/>
      <c r="IT161" s="54"/>
      <c r="IU161" s="54"/>
      <c r="IV161" s="54"/>
      <c r="IW161" s="54"/>
      <c r="IX161" s="54"/>
      <c r="IY161" s="54"/>
      <c r="IZ161" s="54"/>
      <c r="JA161" s="54"/>
      <c r="JB161" s="54"/>
      <c r="JC161" s="54"/>
    </row>
    <row r="162" spans="1:263" x14ac:dyDescent="0.3">
      <c r="B162" s="628">
        <v>7</v>
      </c>
      <c r="C162" s="629" t="s">
        <v>291</v>
      </c>
      <c r="D162" s="629"/>
      <c r="E162" s="629"/>
      <c r="F162" s="629"/>
      <c r="G162" s="629"/>
      <c r="H162" s="629"/>
      <c r="I162" s="629"/>
      <c r="J162" s="629"/>
      <c r="K162" s="629"/>
      <c r="L162" s="630"/>
    </row>
    <row r="163" spans="1:263" x14ac:dyDescent="0.3">
      <c r="B163" s="628"/>
      <c r="C163" s="631" t="s">
        <v>298</v>
      </c>
      <c r="D163" s="631"/>
      <c r="E163" s="631"/>
      <c r="F163" s="631"/>
      <c r="G163" s="631"/>
      <c r="H163" s="631"/>
      <c r="I163" s="631"/>
      <c r="J163" s="631"/>
      <c r="K163" s="631"/>
      <c r="L163" s="363"/>
    </row>
    <row r="164" spans="1:263" ht="15" customHeight="1" x14ac:dyDescent="0.3">
      <c r="B164" s="628"/>
      <c r="C164" s="611" t="str">
        <f>IF(L163="Yes",P164,"")</f>
        <v/>
      </c>
      <c r="D164" s="612"/>
      <c r="E164" s="612"/>
      <c r="F164" s="612"/>
      <c r="G164" s="612"/>
      <c r="H164" s="612"/>
      <c r="I164" s="612"/>
      <c r="J164" s="612"/>
      <c r="K164" s="613"/>
      <c r="L164" s="617"/>
      <c r="P164" s="46" t="s">
        <v>294</v>
      </c>
    </row>
    <row r="165" spans="1:263" x14ac:dyDescent="0.3">
      <c r="B165" s="628"/>
      <c r="C165" s="614"/>
      <c r="D165" s="615"/>
      <c r="E165" s="615"/>
      <c r="F165" s="615"/>
      <c r="G165" s="615"/>
      <c r="H165" s="615"/>
      <c r="I165" s="615"/>
      <c r="J165" s="615"/>
      <c r="K165" s="616"/>
      <c r="L165" s="618"/>
    </row>
    <row r="166" spans="1:263" x14ac:dyDescent="0.3">
      <c r="B166" s="628"/>
      <c r="C166" s="632" t="s">
        <v>62</v>
      </c>
      <c r="D166" s="633" t="str">
        <f>IF(L163="no","Not applicable",IF(L163="N/A","Not applicable",IF(L164="No",P166,IF(L164="Yes",P167,""))))</f>
        <v/>
      </c>
      <c r="E166" s="633"/>
      <c r="F166" s="633"/>
      <c r="G166" s="633"/>
      <c r="H166" s="633"/>
      <c r="I166" s="633"/>
      <c r="J166" s="633"/>
      <c r="K166" s="633"/>
      <c r="L166" s="634"/>
      <c r="P166" s="46" t="s">
        <v>293</v>
      </c>
    </row>
    <row r="167" spans="1:263" x14ac:dyDescent="0.3">
      <c r="B167" s="628"/>
      <c r="C167" s="632"/>
      <c r="D167" s="633"/>
      <c r="E167" s="633"/>
      <c r="F167" s="633"/>
      <c r="G167" s="633"/>
      <c r="H167" s="633"/>
      <c r="I167" s="633"/>
      <c r="J167" s="633"/>
      <c r="K167" s="633"/>
      <c r="L167" s="634"/>
      <c r="P167" s="46" t="s">
        <v>295</v>
      </c>
    </row>
    <row r="168" spans="1:263" ht="15" customHeight="1" x14ac:dyDescent="0.3">
      <c r="B168" s="628"/>
      <c r="C168" s="635" t="str">
        <f>IF(L163="No","",IF(L163="N/A","",IF(L164="No",P168,IF(L164="Yes",P169,""))))</f>
        <v/>
      </c>
      <c r="D168" s="636" t="s">
        <v>534</v>
      </c>
      <c r="E168" s="637"/>
      <c r="F168" s="637"/>
      <c r="G168" s="637"/>
      <c r="H168" s="637"/>
      <c r="I168" s="637"/>
      <c r="J168" s="637"/>
      <c r="K168" s="637"/>
      <c r="L168" s="638"/>
      <c r="P168" s="46" t="s">
        <v>297</v>
      </c>
    </row>
    <row r="169" spans="1:263" x14ac:dyDescent="0.3">
      <c r="B169" s="628"/>
      <c r="C169" s="635"/>
      <c r="D169" s="639"/>
      <c r="E169" s="640"/>
      <c r="F169" s="640"/>
      <c r="G169" s="640"/>
      <c r="H169" s="640"/>
      <c r="I169" s="640"/>
      <c r="J169" s="640"/>
      <c r="K169" s="640"/>
      <c r="L169" s="641"/>
      <c r="P169" s="46" t="s">
        <v>296</v>
      </c>
    </row>
    <row r="170" spans="1:263" ht="39.75" customHeight="1" x14ac:dyDescent="0.3">
      <c r="B170" s="628"/>
      <c r="C170" s="635"/>
      <c r="D170" s="642"/>
      <c r="E170" s="643"/>
      <c r="F170" s="643"/>
      <c r="G170" s="643"/>
      <c r="H170" s="643"/>
      <c r="I170" s="643"/>
      <c r="J170" s="643"/>
      <c r="K170" s="643"/>
      <c r="L170" s="644"/>
    </row>
    <row r="171" spans="1:263" ht="7.5" customHeight="1" x14ac:dyDescent="0.3">
      <c r="B171" s="608"/>
      <c r="C171" s="609"/>
      <c r="D171" s="609"/>
      <c r="E171" s="609"/>
      <c r="F171" s="609"/>
      <c r="G171" s="609"/>
      <c r="H171" s="609"/>
      <c r="I171" s="609"/>
      <c r="J171" s="609"/>
      <c r="K171" s="609"/>
      <c r="L171" s="610"/>
    </row>
    <row r="172" spans="1:263" s="45" customFormat="1" x14ac:dyDescent="0.3">
      <c r="B172" s="226"/>
      <c r="O172" s="46"/>
      <c r="P172" s="46"/>
      <c r="Q172" s="46"/>
      <c r="R172" s="46"/>
      <c r="S172" s="46"/>
      <c r="T172" s="46"/>
      <c r="U172" s="46"/>
      <c r="V172" s="46"/>
      <c r="W172" s="46"/>
      <c r="X172" s="46"/>
      <c r="Y172" s="46"/>
      <c r="Z172" s="46"/>
      <c r="AA172" s="46"/>
      <c r="AB172" s="46"/>
      <c r="AC172" s="46"/>
    </row>
    <row r="173" spans="1:263" s="236" customFormat="1" ht="30" customHeight="1" x14ac:dyDescent="0.3">
      <c r="A173" s="54"/>
      <c r="B173" s="625" t="s">
        <v>532</v>
      </c>
      <c r="C173" s="626"/>
      <c r="D173" s="626"/>
      <c r="E173" s="626"/>
      <c r="F173" s="626"/>
      <c r="G173" s="626"/>
      <c r="H173" s="626"/>
      <c r="I173" s="626"/>
      <c r="J173" s="626"/>
      <c r="K173" s="626"/>
      <c r="L173" s="627"/>
      <c r="M173" s="54"/>
      <c r="N173" s="54"/>
      <c r="O173" s="54"/>
      <c r="P173" s="55"/>
      <c r="Q173" s="55"/>
      <c r="R173" s="55"/>
      <c r="S173" s="55"/>
      <c r="T173" s="55"/>
      <c r="U173" s="55"/>
      <c r="V173" s="55"/>
      <c r="W173" s="55"/>
      <c r="X173" s="55"/>
      <c r="Y173" s="55"/>
      <c r="Z173" s="55"/>
      <c r="AA173" s="55"/>
      <c r="AB173" s="55"/>
      <c r="AC173" s="55"/>
      <c r="AD173" s="55"/>
      <c r="AE173" s="54"/>
      <c r="AF173" s="54"/>
      <c r="AG173" s="54"/>
      <c r="AH173" s="54"/>
      <c r="AI173" s="54"/>
      <c r="AJ173" s="54"/>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c r="BI173" s="54"/>
      <c r="BJ173" s="54"/>
      <c r="BK173" s="54"/>
      <c r="BL173" s="54"/>
      <c r="BM173" s="54"/>
      <c r="BN173" s="54"/>
      <c r="BO173" s="54"/>
      <c r="BP173" s="54"/>
      <c r="BQ173" s="54"/>
      <c r="BR173" s="54"/>
      <c r="BS173" s="54"/>
      <c r="BT173" s="54"/>
      <c r="BU173" s="54"/>
      <c r="BV173" s="54"/>
      <c r="BW173" s="54"/>
      <c r="BX173" s="54"/>
      <c r="BY173" s="54"/>
      <c r="BZ173" s="54"/>
      <c r="CA173" s="54"/>
      <c r="CB173" s="54"/>
      <c r="CC173" s="54"/>
      <c r="CD173" s="54"/>
      <c r="CE173" s="54"/>
      <c r="CF173" s="54"/>
      <c r="CG173" s="54"/>
      <c r="CH173" s="54"/>
      <c r="CI173" s="54"/>
      <c r="CJ173" s="54"/>
      <c r="CK173" s="54"/>
      <c r="CL173" s="54"/>
      <c r="CM173" s="54"/>
      <c r="CN173" s="54"/>
      <c r="CO173" s="54"/>
      <c r="CP173" s="54"/>
      <c r="CQ173" s="54"/>
      <c r="CR173" s="54"/>
      <c r="CS173" s="54"/>
      <c r="CT173" s="54"/>
      <c r="CU173" s="54"/>
      <c r="CV173" s="54"/>
      <c r="CW173" s="54"/>
      <c r="CX173" s="54"/>
      <c r="CY173" s="54"/>
      <c r="CZ173" s="54"/>
      <c r="DA173" s="54"/>
      <c r="DB173" s="54"/>
      <c r="DC173" s="54"/>
      <c r="DD173" s="54"/>
      <c r="DE173" s="54"/>
      <c r="DF173" s="54"/>
      <c r="DG173" s="54"/>
      <c r="DH173" s="54"/>
      <c r="DI173" s="54"/>
      <c r="DJ173" s="54"/>
      <c r="DK173" s="54"/>
      <c r="DL173" s="54"/>
      <c r="DM173" s="54"/>
      <c r="DN173" s="54"/>
      <c r="DO173" s="54"/>
      <c r="DP173" s="54"/>
      <c r="DQ173" s="54"/>
      <c r="DR173" s="54"/>
      <c r="DS173" s="54"/>
      <c r="DT173" s="54"/>
      <c r="DU173" s="54"/>
      <c r="DV173" s="54"/>
      <c r="DW173" s="54"/>
      <c r="DX173" s="54"/>
      <c r="DY173" s="54"/>
      <c r="DZ173" s="54"/>
      <c r="EA173" s="54"/>
      <c r="EB173" s="54"/>
      <c r="EC173" s="54"/>
      <c r="ED173" s="54"/>
      <c r="EE173" s="54"/>
      <c r="EF173" s="54"/>
      <c r="EG173" s="54"/>
      <c r="EH173" s="54"/>
      <c r="EI173" s="54"/>
      <c r="EJ173" s="54"/>
      <c r="EK173" s="54"/>
      <c r="EL173" s="54"/>
      <c r="EM173" s="54"/>
      <c r="EN173" s="54"/>
      <c r="EO173" s="54"/>
      <c r="EP173" s="54"/>
      <c r="EQ173" s="54"/>
      <c r="ER173" s="54"/>
      <c r="ES173" s="54"/>
      <c r="ET173" s="54"/>
      <c r="EU173" s="54"/>
      <c r="EV173" s="54"/>
      <c r="EW173" s="54"/>
      <c r="EX173" s="54"/>
      <c r="EY173" s="54"/>
      <c r="EZ173" s="54"/>
      <c r="FA173" s="54"/>
      <c r="FB173" s="54"/>
      <c r="FC173" s="54"/>
      <c r="FD173" s="54"/>
      <c r="FE173" s="54"/>
      <c r="FF173" s="54"/>
      <c r="FG173" s="54"/>
      <c r="FH173" s="54"/>
      <c r="FI173" s="54"/>
      <c r="FJ173" s="54"/>
      <c r="FK173" s="54"/>
      <c r="FL173" s="54"/>
      <c r="FM173" s="54"/>
      <c r="FN173" s="54"/>
      <c r="FO173" s="54"/>
      <c r="FP173" s="54"/>
      <c r="FQ173" s="54"/>
      <c r="FR173" s="54"/>
      <c r="FS173" s="54"/>
      <c r="FT173" s="54"/>
      <c r="FU173" s="54"/>
      <c r="FV173" s="54"/>
      <c r="FW173" s="54"/>
      <c r="FX173" s="54"/>
      <c r="FY173" s="54"/>
      <c r="FZ173" s="54"/>
      <c r="GA173" s="54"/>
      <c r="GB173" s="54"/>
      <c r="GC173" s="54"/>
      <c r="GD173" s="54"/>
      <c r="GE173" s="54"/>
      <c r="GF173" s="54"/>
      <c r="GG173" s="54"/>
      <c r="GH173" s="54"/>
      <c r="GI173" s="54"/>
      <c r="GJ173" s="54"/>
      <c r="GK173" s="54"/>
      <c r="GL173" s="54"/>
      <c r="GM173" s="54"/>
      <c r="GN173" s="54"/>
      <c r="GO173" s="54"/>
      <c r="GP173" s="54"/>
      <c r="GQ173" s="54"/>
      <c r="GR173" s="54"/>
      <c r="GS173" s="54"/>
      <c r="GT173" s="54"/>
      <c r="GU173" s="54"/>
      <c r="GV173" s="54"/>
      <c r="GW173" s="54"/>
      <c r="GX173" s="54"/>
      <c r="GY173" s="54"/>
      <c r="GZ173" s="54"/>
      <c r="HA173" s="54"/>
      <c r="HB173" s="54"/>
      <c r="HC173" s="54"/>
      <c r="HD173" s="54"/>
      <c r="HE173" s="54"/>
      <c r="HF173" s="54"/>
      <c r="HG173" s="54"/>
      <c r="HH173" s="54"/>
      <c r="HI173" s="54"/>
      <c r="HJ173" s="54"/>
      <c r="HK173" s="54"/>
      <c r="HL173" s="54"/>
      <c r="HM173" s="54"/>
      <c r="HN173" s="54"/>
      <c r="HO173" s="54"/>
      <c r="HP173" s="54"/>
      <c r="HQ173" s="54"/>
      <c r="HR173" s="54"/>
      <c r="HS173" s="54"/>
      <c r="HT173" s="54"/>
      <c r="HU173" s="54"/>
      <c r="HV173" s="54"/>
      <c r="HW173" s="54"/>
      <c r="HX173" s="54"/>
      <c r="HY173" s="54"/>
      <c r="HZ173" s="54"/>
      <c r="IA173" s="54"/>
      <c r="IB173" s="54"/>
      <c r="IC173" s="54"/>
      <c r="ID173" s="54"/>
      <c r="IE173" s="54"/>
      <c r="IF173" s="54"/>
      <c r="IG173" s="54"/>
      <c r="IH173" s="54"/>
      <c r="II173" s="54"/>
      <c r="IJ173" s="54"/>
      <c r="IK173" s="54"/>
      <c r="IL173" s="54"/>
      <c r="IM173" s="54"/>
      <c r="IN173" s="54"/>
      <c r="IO173" s="54"/>
      <c r="IP173" s="54"/>
      <c r="IQ173" s="54"/>
      <c r="IR173" s="54"/>
      <c r="IS173" s="54"/>
      <c r="IT173" s="54"/>
      <c r="IU173" s="54"/>
      <c r="IV173" s="54"/>
      <c r="IW173" s="54"/>
      <c r="IX173" s="54"/>
      <c r="IY173" s="54"/>
      <c r="IZ173" s="54"/>
      <c r="JA173" s="54"/>
      <c r="JB173" s="54"/>
      <c r="JC173" s="54"/>
    </row>
    <row r="174" spans="1:263" x14ac:dyDescent="0.3">
      <c r="B174" s="628">
        <v>8</v>
      </c>
      <c r="C174" s="629" t="s">
        <v>524</v>
      </c>
      <c r="D174" s="629"/>
      <c r="E174" s="629"/>
      <c r="F174" s="629"/>
      <c r="G174" s="629"/>
      <c r="H174" s="629"/>
      <c r="I174" s="629"/>
      <c r="J174" s="629"/>
      <c r="K174" s="629"/>
      <c r="L174" s="630"/>
    </row>
    <row r="175" spans="1:263" x14ac:dyDescent="0.3">
      <c r="B175" s="628"/>
      <c r="C175" s="631" t="s">
        <v>525</v>
      </c>
      <c r="D175" s="631"/>
      <c r="E175" s="631"/>
      <c r="F175" s="631"/>
      <c r="G175" s="631"/>
      <c r="H175" s="631"/>
      <c r="I175" s="631"/>
      <c r="J175" s="631"/>
      <c r="K175" s="631"/>
      <c r="L175" s="363"/>
    </row>
    <row r="176" spans="1:263" ht="15" customHeight="1" x14ac:dyDescent="0.3">
      <c r="B176" s="628"/>
      <c r="C176" s="611" t="str">
        <f>IF(L175="Yes",P176,"")</f>
        <v/>
      </c>
      <c r="D176" s="612"/>
      <c r="E176" s="612"/>
      <c r="F176" s="612"/>
      <c r="G176" s="612"/>
      <c r="H176" s="612"/>
      <c r="I176" s="612"/>
      <c r="J176" s="612"/>
      <c r="K176" s="613"/>
      <c r="L176" s="617"/>
      <c r="P176" s="46" t="s">
        <v>526</v>
      </c>
    </row>
    <row r="177" spans="2:29" x14ac:dyDescent="0.3">
      <c r="B177" s="628"/>
      <c r="C177" s="614"/>
      <c r="D177" s="615"/>
      <c r="E177" s="615"/>
      <c r="F177" s="615"/>
      <c r="G177" s="615"/>
      <c r="H177" s="615"/>
      <c r="I177" s="615"/>
      <c r="J177" s="615"/>
      <c r="K177" s="616"/>
      <c r="L177" s="618"/>
    </row>
    <row r="178" spans="2:29" x14ac:dyDescent="0.3">
      <c r="B178" s="628"/>
      <c r="C178" s="632" t="s">
        <v>62</v>
      </c>
      <c r="D178" s="633" t="str">
        <f>IF(L175="no","Not applicable",IF(L175="N/A","Not applicable",IF(L176="No",P178,IF(L176="Yes",P179,""))))</f>
        <v/>
      </c>
      <c r="E178" s="633"/>
      <c r="F178" s="633"/>
      <c r="G178" s="633"/>
      <c r="H178" s="633"/>
      <c r="I178" s="633"/>
      <c r="J178" s="633"/>
      <c r="K178" s="633"/>
      <c r="L178" s="634"/>
      <c r="P178" s="46" t="s">
        <v>527</v>
      </c>
    </row>
    <row r="179" spans="2:29" x14ac:dyDescent="0.3">
      <c r="B179" s="628"/>
      <c r="C179" s="632"/>
      <c r="D179" s="633"/>
      <c r="E179" s="633"/>
      <c r="F179" s="633"/>
      <c r="G179" s="633"/>
      <c r="H179" s="633"/>
      <c r="I179" s="633"/>
      <c r="J179" s="633"/>
      <c r="K179" s="633"/>
      <c r="L179" s="634"/>
      <c r="P179" s="46" t="s">
        <v>528</v>
      </c>
    </row>
    <row r="180" spans="2:29" ht="15" customHeight="1" x14ac:dyDescent="0.3">
      <c r="B180" s="628"/>
      <c r="C180" s="635" t="str">
        <f>IF(L175="No","",IF(L175="N/A","",IF(L176="No",P180,IF(L176="Yes",P181,""))))</f>
        <v/>
      </c>
      <c r="D180" s="636" t="s">
        <v>534</v>
      </c>
      <c r="E180" s="637"/>
      <c r="F180" s="637"/>
      <c r="G180" s="637"/>
      <c r="H180" s="637"/>
      <c r="I180" s="637"/>
      <c r="J180" s="637"/>
      <c r="K180" s="637"/>
      <c r="L180" s="638"/>
      <c r="P180" s="46" t="s">
        <v>530</v>
      </c>
    </row>
    <row r="181" spans="2:29" x14ac:dyDescent="0.3">
      <c r="B181" s="628"/>
      <c r="C181" s="635"/>
      <c r="D181" s="639"/>
      <c r="E181" s="640"/>
      <c r="F181" s="640"/>
      <c r="G181" s="640"/>
      <c r="H181" s="640"/>
      <c r="I181" s="640"/>
      <c r="J181" s="640"/>
      <c r="K181" s="640"/>
      <c r="L181" s="641"/>
      <c r="P181" s="46" t="s">
        <v>529</v>
      </c>
    </row>
    <row r="182" spans="2:29" ht="39.75" customHeight="1" x14ac:dyDescent="0.3">
      <c r="B182" s="628"/>
      <c r="C182" s="635"/>
      <c r="D182" s="642"/>
      <c r="E182" s="643"/>
      <c r="F182" s="643"/>
      <c r="G182" s="643"/>
      <c r="H182" s="643"/>
      <c r="I182" s="643"/>
      <c r="J182" s="643"/>
      <c r="K182" s="643"/>
      <c r="L182" s="644"/>
    </row>
    <row r="183" spans="2:29" ht="7.5" customHeight="1" x14ac:dyDescent="0.3">
      <c r="B183" s="608"/>
      <c r="C183" s="609"/>
      <c r="D183" s="609"/>
      <c r="E183" s="609"/>
      <c r="F183" s="609"/>
      <c r="G183" s="609"/>
      <c r="H183" s="609"/>
      <c r="I183" s="609"/>
      <c r="J183" s="609"/>
      <c r="K183" s="609"/>
      <c r="L183" s="610"/>
    </row>
    <row r="184" spans="2:29" s="342" customFormat="1" ht="7.5" customHeight="1" x14ac:dyDescent="0.3">
      <c r="B184" s="524"/>
      <c r="C184" s="524"/>
      <c r="D184" s="524"/>
      <c r="E184" s="524"/>
      <c r="F184" s="524"/>
      <c r="G184" s="524"/>
      <c r="H184" s="524"/>
      <c r="I184" s="524"/>
      <c r="J184" s="524"/>
      <c r="K184" s="524"/>
      <c r="L184" s="524"/>
      <c r="O184" s="105"/>
      <c r="P184" s="105"/>
      <c r="Q184" s="105"/>
      <c r="R184" s="105"/>
      <c r="S184" s="105"/>
      <c r="T184" s="105"/>
      <c r="U184" s="105"/>
      <c r="V184" s="105"/>
      <c r="W184" s="105"/>
      <c r="X184" s="105"/>
      <c r="Y184" s="105"/>
      <c r="Z184" s="105"/>
      <c r="AA184" s="105"/>
      <c r="AB184" s="105"/>
      <c r="AC184" s="105"/>
    </row>
    <row r="185" spans="2:29" s="45" customFormat="1" ht="18.75" customHeight="1" x14ac:dyDescent="0.3">
      <c r="B185" s="619" t="s">
        <v>301</v>
      </c>
      <c r="C185" s="620"/>
      <c r="D185" s="620"/>
      <c r="E185" s="620"/>
      <c r="F185" s="620"/>
      <c r="G185" s="620"/>
      <c r="H185" s="620"/>
      <c r="I185" s="620"/>
      <c r="J185" s="620"/>
      <c r="K185" s="620"/>
      <c r="L185" s="621"/>
      <c r="O185" s="46"/>
      <c r="P185" s="46"/>
      <c r="Q185" s="46"/>
      <c r="R185" s="46"/>
      <c r="S185" s="46"/>
      <c r="T185" s="46"/>
      <c r="U185" s="46"/>
      <c r="V185" s="46"/>
      <c r="W185" s="46"/>
      <c r="X185" s="46"/>
      <c r="Y185" s="46"/>
      <c r="Z185" s="46"/>
      <c r="AA185" s="46"/>
      <c r="AB185" s="46"/>
      <c r="AC185" s="46"/>
    </row>
    <row r="186" spans="2:29" s="45" customFormat="1" x14ac:dyDescent="0.3">
      <c r="B186" s="622"/>
      <c r="C186" s="623"/>
      <c r="D186" s="623"/>
      <c r="E186" s="623"/>
      <c r="F186" s="623"/>
      <c r="G186" s="623"/>
      <c r="H186" s="623"/>
      <c r="I186" s="623"/>
      <c r="J186" s="623"/>
      <c r="K186" s="623"/>
      <c r="L186" s="624"/>
      <c r="O186" s="46"/>
      <c r="P186" s="46"/>
      <c r="Q186" s="46"/>
      <c r="R186" s="46"/>
      <c r="S186" s="46"/>
      <c r="T186" s="46"/>
      <c r="U186" s="46"/>
      <c r="V186" s="46"/>
      <c r="W186" s="46"/>
      <c r="X186" s="46"/>
      <c r="Y186" s="46"/>
      <c r="Z186" s="46"/>
      <c r="AA186" s="46"/>
      <c r="AB186" s="46"/>
      <c r="AC186" s="46"/>
    </row>
    <row r="187" spans="2:29" s="45" customFormat="1" x14ac:dyDescent="0.3">
      <c r="B187" s="226"/>
      <c r="O187" s="46"/>
      <c r="P187" s="46"/>
      <c r="Q187" s="46"/>
      <c r="R187" s="46"/>
      <c r="S187" s="46"/>
      <c r="T187" s="46"/>
      <c r="U187" s="46"/>
      <c r="V187" s="46"/>
      <c r="W187" s="46"/>
      <c r="X187" s="46"/>
      <c r="Y187" s="46"/>
      <c r="Z187" s="46"/>
      <c r="AA187" s="46"/>
      <c r="AB187" s="46"/>
      <c r="AC187" s="46"/>
    </row>
    <row r="188" spans="2:29" s="45" customFormat="1" x14ac:dyDescent="0.3">
      <c r="B188" s="226"/>
      <c r="O188" s="46"/>
      <c r="P188" s="46"/>
      <c r="Q188" s="46"/>
      <c r="R188" s="46"/>
      <c r="S188" s="46"/>
      <c r="T188" s="46"/>
      <c r="U188" s="46"/>
      <c r="V188" s="46"/>
      <c r="W188" s="46"/>
      <c r="X188" s="46"/>
      <c r="Y188" s="46"/>
      <c r="Z188" s="46"/>
      <c r="AA188" s="46"/>
      <c r="AB188" s="46"/>
      <c r="AC188" s="46"/>
    </row>
    <row r="189" spans="2:29" s="45" customFormat="1" x14ac:dyDescent="0.3">
      <c r="B189" s="226"/>
      <c r="O189" s="46"/>
      <c r="P189" s="46"/>
      <c r="Q189" s="46"/>
      <c r="R189" s="46"/>
      <c r="S189" s="46"/>
      <c r="T189" s="46"/>
      <c r="U189" s="46"/>
      <c r="V189" s="46"/>
      <c r="W189" s="46"/>
      <c r="X189" s="46"/>
      <c r="Y189" s="46"/>
      <c r="Z189" s="46"/>
      <c r="AA189" s="46"/>
      <c r="AB189" s="46"/>
      <c r="AC189" s="46"/>
    </row>
    <row r="190" spans="2:29" s="45" customFormat="1" x14ac:dyDescent="0.3">
      <c r="B190" s="226"/>
      <c r="O190" s="46"/>
      <c r="P190" s="46"/>
      <c r="Q190" s="46"/>
      <c r="R190" s="46"/>
      <c r="S190" s="46"/>
      <c r="T190" s="46"/>
      <c r="U190" s="46"/>
      <c r="V190" s="46"/>
      <c r="W190" s="46"/>
      <c r="X190" s="46"/>
      <c r="Y190" s="46"/>
      <c r="Z190" s="46"/>
      <c r="AA190" s="46"/>
      <c r="AB190" s="46"/>
      <c r="AC190" s="46"/>
    </row>
    <row r="191" spans="2:29" s="45" customFormat="1" x14ac:dyDescent="0.3">
      <c r="B191" s="226"/>
      <c r="O191" s="46"/>
      <c r="P191" s="46"/>
      <c r="Q191" s="46"/>
      <c r="R191" s="46"/>
      <c r="S191" s="46"/>
      <c r="T191" s="46"/>
      <c r="U191" s="46"/>
      <c r="V191" s="46"/>
      <c r="W191" s="46"/>
      <c r="X191" s="46"/>
      <c r="Y191" s="46"/>
      <c r="Z191" s="46"/>
      <c r="AA191" s="46"/>
      <c r="AB191" s="46"/>
      <c r="AC191" s="46"/>
    </row>
    <row r="192" spans="2:29" s="45" customFormat="1" x14ac:dyDescent="0.3">
      <c r="B192" s="226"/>
      <c r="O192" s="46"/>
      <c r="P192" s="46"/>
      <c r="Q192" s="46"/>
      <c r="R192" s="46"/>
      <c r="S192" s="46"/>
      <c r="T192" s="46"/>
      <c r="U192" s="46"/>
      <c r="V192" s="46"/>
      <c r="W192" s="46"/>
      <c r="X192" s="46"/>
      <c r="Y192" s="46"/>
      <c r="Z192" s="46"/>
      <c r="AA192" s="46"/>
      <c r="AB192" s="46"/>
      <c r="AC192" s="46"/>
    </row>
    <row r="193" spans="2:29" s="45" customFormat="1" x14ac:dyDescent="0.3">
      <c r="B193" s="226"/>
      <c r="O193" s="46"/>
      <c r="P193" s="46"/>
      <c r="Q193" s="46"/>
      <c r="R193" s="46"/>
      <c r="S193" s="46"/>
      <c r="T193" s="46"/>
      <c r="U193" s="46"/>
      <c r="V193" s="46"/>
      <c r="W193" s="46"/>
      <c r="X193" s="46"/>
      <c r="Y193" s="46"/>
      <c r="Z193" s="46"/>
      <c r="AA193" s="46"/>
      <c r="AB193" s="46"/>
      <c r="AC193" s="46"/>
    </row>
    <row r="194" spans="2:29" s="45" customFormat="1" x14ac:dyDescent="0.3">
      <c r="B194" s="226"/>
      <c r="O194" s="46"/>
      <c r="P194" s="46"/>
      <c r="Q194" s="46"/>
      <c r="R194" s="46"/>
      <c r="S194" s="46"/>
      <c r="T194" s="46"/>
      <c r="U194" s="46"/>
      <c r="V194" s="46"/>
      <c r="W194" s="46"/>
      <c r="X194" s="46"/>
      <c r="Y194" s="46"/>
      <c r="Z194" s="46"/>
      <c r="AA194" s="46"/>
      <c r="AB194" s="46"/>
      <c r="AC194" s="46"/>
    </row>
    <row r="195" spans="2:29" s="45" customFormat="1" x14ac:dyDescent="0.3">
      <c r="B195" s="226"/>
      <c r="O195" s="46"/>
      <c r="P195" s="46"/>
      <c r="Q195" s="46"/>
      <c r="R195" s="46"/>
      <c r="S195" s="46"/>
      <c r="T195" s="46"/>
      <c r="U195" s="46"/>
      <c r="V195" s="46"/>
      <c r="W195" s="46"/>
      <c r="X195" s="46"/>
      <c r="Y195" s="46"/>
      <c r="Z195" s="46"/>
      <c r="AA195" s="46"/>
      <c r="AB195" s="46"/>
      <c r="AC195" s="46"/>
    </row>
    <row r="196" spans="2:29" s="45" customFormat="1" x14ac:dyDescent="0.3">
      <c r="B196" s="226"/>
      <c r="O196" s="46"/>
      <c r="P196" s="46"/>
      <c r="Q196" s="46"/>
      <c r="R196" s="46"/>
      <c r="S196" s="46"/>
      <c r="T196" s="46"/>
      <c r="U196" s="46"/>
      <c r="V196" s="46"/>
      <c r="W196" s="46"/>
      <c r="X196" s="46"/>
      <c r="Y196" s="46"/>
      <c r="Z196" s="46"/>
      <c r="AA196" s="46"/>
      <c r="AB196" s="46"/>
      <c r="AC196" s="46"/>
    </row>
    <row r="197" spans="2:29" s="45" customFormat="1" x14ac:dyDescent="0.3">
      <c r="B197" s="226"/>
      <c r="O197" s="46"/>
      <c r="P197" s="46"/>
      <c r="Q197" s="46"/>
      <c r="R197" s="46"/>
      <c r="S197" s="46"/>
      <c r="T197" s="46"/>
      <c r="U197" s="46"/>
      <c r="V197" s="46"/>
      <c r="W197" s="46"/>
      <c r="X197" s="46"/>
      <c r="Y197" s="46"/>
      <c r="Z197" s="46"/>
      <c r="AA197" s="46"/>
      <c r="AB197" s="46"/>
      <c r="AC197" s="46"/>
    </row>
    <row r="198" spans="2:29" s="45" customFormat="1" x14ac:dyDescent="0.3">
      <c r="B198" s="226"/>
      <c r="O198" s="46"/>
      <c r="P198" s="46"/>
      <c r="Q198" s="46"/>
      <c r="R198" s="46"/>
      <c r="S198" s="46"/>
      <c r="T198" s="46"/>
      <c r="U198" s="46"/>
      <c r="V198" s="46"/>
      <c r="W198" s="46"/>
      <c r="X198" s="46"/>
      <c r="Y198" s="46"/>
      <c r="Z198" s="46"/>
      <c r="AA198" s="46"/>
      <c r="AB198" s="46"/>
      <c r="AC198" s="46"/>
    </row>
    <row r="199" spans="2:29" s="45" customFormat="1" x14ac:dyDescent="0.3">
      <c r="B199" s="226"/>
      <c r="O199" s="46"/>
      <c r="P199" s="46"/>
      <c r="Q199" s="46"/>
      <c r="R199" s="46"/>
      <c r="S199" s="46"/>
      <c r="T199" s="46"/>
      <c r="U199" s="46"/>
      <c r="V199" s="46"/>
      <c r="W199" s="46"/>
      <c r="X199" s="46"/>
      <c r="Y199" s="46"/>
      <c r="Z199" s="46"/>
      <c r="AA199" s="46"/>
      <c r="AB199" s="46"/>
      <c r="AC199" s="46"/>
    </row>
    <row r="200" spans="2:29" s="45" customFormat="1" x14ac:dyDescent="0.3">
      <c r="B200" s="226"/>
      <c r="O200" s="46"/>
      <c r="P200" s="46"/>
      <c r="Q200" s="46"/>
      <c r="R200" s="46"/>
      <c r="S200" s="46"/>
      <c r="T200" s="46"/>
      <c r="U200" s="46"/>
      <c r="V200" s="46"/>
      <c r="W200" s="46"/>
      <c r="X200" s="46"/>
      <c r="Y200" s="46"/>
      <c r="Z200" s="46"/>
      <c r="AA200" s="46"/>
      <c r="AB200" s="46"/>
      <c r="AC200" s="46"/>
    </row>
    <row r="201" spans="2:29" s="45" customFormat="1" x14ac:dyDescent="0.3">
      <c r="B201" s="226"/>
      <c r="O201" s="46"/>
      <c r="P201" s="46"/>
      <c r="Q201" s="46"/>
      <c r="R201" s="46"/>
      <c r="S201" s="46"/>
      <c r="T201" s="46"/>
      <c r="U201" s="46"/>
      <c r="V201" s="46"/>
      <c r="W201" s="46"/>
      <c r="X201" s="46"/>
      <c r="Y201" s="46"/>
      <c r="Z201" s="46"/>
      <c r="AA201" s="46"/>
      <c r="AB201" s="46"/>
      <c r="AC201" s="46"/>
    </row>
    <row r="202" spans="2:29" s="45" customFormat="1" x14ac:dyDescent="0.3">
      <c r="B202" s="226"/>
      <c r="O202" s="46"/>
      <c r="P202" s="46"/>
      <c r="Q202" s="46"/>
      <c r="R202" s="46"/>
      <c r="S202" s="46"/>
      <c r="T202" s="46"/>
      <c r="U202" s="46"/>
      <c r="V202" s="46"/>
      <c r="W202" s="46"/>
      <c r="X202" s="46"/>
      <c r="Y202" s="46"/>
      <c r="Z202" s="46"/>
      <c r="AA202" s="46"/>
      <c r="AB202" s="46"/>
      <c r="AC202" s="46"/>
    </row>
    <row r="203" spans="2:29" s="45" customFormat="1" x14ac:dyDescent="0.3">
      <c r="B203" s="226"/>
      <c r="O203" s="46"/>
      <c r="P203" s="46"/>
      <c r="Q203" s="46"/>
      <c r="R203" s="46"/>
      <c r="S203" s="46"/>
      <c r="T203" s="46"/>
      <c r="U203" s="46"/>
      <c r="V203" s="46"/>
      <c r="W203" s="46"/>
      <c r="X203" s="46"/>
      <c r="Y203" s="46"/>
      <c r="Z203" s="46"/>
      <c r="AA203" s="46"/>
      <c r="AB203" s="46"/>
      <c r="AC203" s="46"/>
    </row>
    <row r="204" spans="2:29" s="45" customFormat="1" x14ac:dyDescent="0.3">
      <c r="B204" s="226"/>
      <c r="O204" s="46"/>
      <c r="P204" s="46"/>
      <c r="Q204" s="46"/>
      <c r="R204" s="46"/>
      <c r="S204" s="46"/>
      <c r="T204" s="46"/>
      <c r="U204" s="46"/>
      <c r="V204" s="46"/>
      <c r="W204" s="46"/>
      <c r="X204" s="46"/>
      <c r="Y204" s="46"/>
      <c r="Z204" s="46"/>
      <c r="AA204" s="46"/>
      <c r="AB204" s="46"/>
      <c r="AC204" s="46"/>
    </row>
    <row r="205" spans="2:29" s="45" customFormat="1" x14ac:dyDescent="0.3">
      <c r="B205" s="226"/>
      <c r="O205" s="46"/>
      <c r="P205" s="46"/>
      <c r="Q205" s="46"/>
      <c r="R205" s="46"/>
      <c r="S205" s="46"/>
      <c r="T205" s="46"/>
      <c r="U205" s="46"/>
      <c r="V205" s="46"/>
      <c r="W205" s="46"/>
      <c r="X205" s="46"/>
      <c r="Y205" s="46"/>
      <c r="Z205" s="46"/>
      <c r="AA205" s="46"/>
      <c r="AB205" s="46"/>
      <c r="AC205" s="46"/>
    </row>
    <row r="206" spans="2:29" s="45" customFormat="1" x14ac:dyDescent="0.3">
      <c r="B206" s="226"/>
      <c r="O206" s="46"/>
      <c r="P206" s="46"/>
      <c r="Q206" s="46"/>
      <c r="R206" s="46"/>
      <c r="S206" s="46"/>
      <c r="T206" s="46"/>
      <c r="U206" s="46"/>
      <c r="V206" s="46"/>
      <c r="W206" s="46"/>
      <c r="X206" s="46"/>
      <c r="Y206" s="46"/>
      <c r="Z206" s="46"/>
      <c r="AA206" s="46"/>
      <c r="AB206" s="46"/>
      <c r="AC206" s="46"/>
    </row>
    <row r="207" spans="2:29" s="45" customFormat="1" x14ac:dyDescent="0.3">
      <c r="B207" s="226"/>
      <c r="O207" s="46"/>
      <c r="P207" s="46"/>
      <c r="Q207" s="46"/>
      <c r="R207" s="46"/>
      <c r="S207" s="46"/>
      <c r="T207" s="46"/>
      <c r="U207" s="46"/>
      <c r="V207" s="46"/>
      <c r="W207" s="46"/>
      <c r="X207" s="46"/>
      <c r="Y207" s="46"/>
      <c r="Z207" s="46"/>
      <c r="AA207" s="46"/>
      <c r="AB207" s="46"/>
      <c r="AC207" s="46"/>
    </row>
    <row r="208" spans="2:29" s="45" customFormat="1" x14ac:dyDescent="0.3">
      <c r="B208" s="226"/>
      <c r="O208" s="46"/>
      <c r="P208" s="46"/>
      <c r="Q208" s="46"/>
      <c r="R208" s="46"/>
      <c r="S208" s="46"/>
      <c r="T208" s="46"/>
      <c r="U208" s="46"/>
      <c r="V208" s="46"/>
      <c r="W208" s="46"/>
      <c r="X208" s="46"/>
      <c r="Y208" s="46"/>
      <c r="Z208" s="46"/>
      <c r="AA208" s="46"/>
      <c r="AB208" s="46"/>
      <c r="AC208" s="46"/>
    </row>
    <row r="209" spans="2:29" s="45" customFormat="1" x14ac:dyDescent="0.3">
      <c r="B209" s="226"/>
      <c r="O209" s="46"/>
      <c r="P209" s="46"/>
      <c r="Q209" s="46"/>
      <c r="R209" s="46"/>
      <c r="S209" s="46"/>
      <c r="T209" s="46"/>
      <c r="U209" s="46"/>
      <c r="V209" s="46"/>
      <c r="W209" s="46"/>
      <c r="X209" s="46"/>
      <c r="Y209" s="46"/>
      <c r="Z209" s="46"/>
      <c r="AA209" s="46"/>
      <c r="AB209" s="46"/>
      <c r="AC209" s="46"/>
    </row>
    <row r="210" spans="2:29" s="45" customFormat="1" x14ac:dyDescent="0.3">
      <c r="B210" s="226"/>
      <c r="O210" s="46"/>
      <c r="P210" s="46"/>
      <c r="Q210" s="46"/>
      <c r="R210" s="46"/>
      <c r="S210" s="46"/>
      <c r="T210" s="46"/>
      <c r="U210" s="46"/>
      <c r="V210" s="46"/>
      <c r="W210" s="46"/>
      <c r="X210" s="46"/>
      <c r="Y210" s="46"/>
      <c r="Z210" s="46"/>
      <c r="AA210" s="46"/>
      <c r="AB210" s="46"/>
      <c r="AC210" s="46"/>
    </row>
    <row r="211" spans="2:29" s="45" customFormat="1" x14ac:dyDescent="0.3">
      <c r="B211" s="226"/>
      <c r="O211" s="46"/>
      <c r="P211" s="46"/>
      <c r="Q211" s="46"/>
      <c r="R211" s="46"/>
      <c r="S211" s="46"/>
      <c r="T211" s="46"/>
      <c r="U211" s="46"/>
      <c r="V211" s="46"/>
      <c r="W211" s="46"/>
      <c r="X211" s="46"/>
      <c r="Y211" s="46"/>
      <c r="Z211" s="46"/>
      <c r="AA211" s="46"/>
      <c r="AB211" s="46"/>
      <c r="AC211" s="46"/>
    </row>
    <row r="212" spans="2:29" s="45" customFormat="1" x14ac:dyDescent="0.3">
      <c r="B212" s="226"/>
      <c r="O212" s="46"/>
      <c r="P212" s="46"/>
      <c r="Q212" s="46"/>
      <c r="R212" s="46"/>
      <c r="S212" s="46"/>
      <c r="T212" s="46"/>
      <c r="U212" s="46"/>
      <c r="V212" s="46"/>
      <c r="W212" s="46"/>
      <c r="X212" s="46"/>
      <c r="Y212" s="46"/>
      <c r="Z212" s="46"/>
      <c r="AA212" s="46"/>
      <c r="AB212" s="46"/>
      <c r="AC212" s="46"/>
    </row>
    <row r="213" spans="2:29" s="45" customFormat="1" x14ac:dyDescent="0.3">
      <c r="B213" s="226"/>
      <c r="O213" s="46"/>
      <c r="P213" s="46"/>
      <c r="Q213" s="46"/>
      <c r="R213" s="46"/>
      <c r="S213" s="46"/>
      <c r="T213" s="46"/>
      <c r="U213" s="46"/>
      <c r="V213" s="46"/>
      <c r="W213" s="46"/>
      <c r="X213" s="46"/>
      <c r="Y213" s="46"/>
      <c r="Z213" s="46"/>
      <c r="AA213" s="46"/>
      <c r="AB213" s="46"/>
      <c r="AC213" s="46"/>
    </row>
    <row r="214" spans="2:29" s="45" customFormat="1" x14ac:dyDescent="0.3">
      <c r="B214" s="226"/>
      <c r="O214" s="46"/>
      <c r="P214" s="46"/>
      <c r="Q214" s="46"/>
      <c r="R214" s="46"/>
      <c r="S214" s="46"/>
      <c r="T214" s="46"/>
      <c r="U214" s="46"/>
      <c r="V214" s="46"/>
      <c r="W214" s="46"/>
      <c r="X214" s="46"/>
      <c r="Y214" s="46"/>
      <c r="Z214" s="46"/>
      <c r="AA214" s="46"/>
      <c r="AB214" s="46"/>
      <c r="AC214" s="46"/>
    </row>
    <row r="215" spans="2:29" s="45" customFormat="1" x14ac:dyDescent="0.3">
      <c r="B215" s="226"/>
      <c r="O215" s="46"/>
      <c r="P215" s="46"/>
      <c r="Q215" s="46"/>
      <c r="R215" s="46"/>
      <c r="S215" s="46"/>
      <c r="T215" s="46"/>
      <c r="U215" s="46"/>
      <c r="V215" s="46"/>
      <c r="W215" s="46"/>
      <c r="X215" s="46"/>
      <c r="Y215" s="46"/>
      <c r="Z215" s="46"/>
      <c r="AA215" s="46"/>
      <c r="AB215" s="46"/>
      <c r="AC215" s="46"/>
    </row>
    <row r="216" spans="2:29" s="45" customFormat="1" x14ac:dyDescent="0.3">
      <c r="B216" s="226"/>
      <c r="O216" s="46"/>
      <c r="P216" s="46"/>
      <c r="Q216" s="46"/>
      <c r="R216" s="46"/>
      <c r="S216" s="46"/>
      <c r="T216" s="46"/>
      <c r="U216" s="46"/>
      <c r="V216" s="46"/>
      <c r="W216" s="46"/>
      <c r="X216" s="46"/>
      <c r="Y216" s="46"/>
      <c r="Z216" s="46"/>
      <c r="AA216" s="46"/>
      <c r="AB216" s="46"/>
      <c r="AC216" s="46"/>
    </row>
    <row r="217" spans="2:29" s="45" customFormat="1" x14ac:dyDescent="0.3">
      <c r="B217" s="226"/>
      <c r="O217" s="46"/>
      <c r="P217" s="46"/>
      <c r="Q217" s="46"/>
      <c r="R217" s="46"/>
      <c r="S217" s="46"/>
      <c r="T217" s="46"/>
      <c r="U217" s="46"/>
      <c r="V217" s="46"/>
      <c r="W217" s="46"/>
      <c r="X217" s="46"/>
      <c r="Y217" s="46"/>
      <c r="Z217" s="46"/>
      <c r="AA217" s="46"/>
      <c r="AB217" s="46"/>
      <c r="AC217" s="46"/>
    </row>
    <row r="218" spans="2:29" s="45" customFormat="1" x14ac:dyDescent="0.3">
      <c r="B218" s="226"/>
      <c r="O218" s="46"/>
      <c r="P218" s="46"/>
      <c r="Q218" s="46"/>
      <c r="R218" s="46"/>
      <c r="S218" s="46"/>
      <c r="T218" s="46"/>
      <c r="U218" s="46"/>
      <c r="V218" s="46"/>
      <c r="W218" s="46"/>
      <c r="X218" s="46"/>
      <c r="Y218" s="46"/>
      <c r="Z218" s="46"/>
      <c r="AA218" s="46"/>
      <c r="AB218" s="46"/>
      <c r="AC218" s="46"/>
    </row>
    <row r="219" spans="2:29" s="45" customFormat="1" x14ac:dyDescent="0.3">
      <c r="B219" s="226"/>
      <c r="O219" s="46"/>
      <c r="P219" s="46"/>
      <c r="Q219" s="46"/>
      <c r="R219" s="46"/>
      <c r="S219" s="46"/>
      <c r="T219" s="46"/>
      <c r="U219" s="46"/>
      <c r="V219" s="46"/>
      <c r="W219" s="46"/>
      <c r="X219" s="46"/>
      <c r="Y219" s="46"/>
      <c r="Z219" s="46"/>
      <c r="AA219" s="46"/>
      <c r="AB219" s="46"/>
      <c r="AC219" s="46"/>
    </row>
    <row r="220" spans="2:29" s="45" customFormat="1" x14ac:dyDescent="0.3">
      <c r="B220" s="226"/>
      <c r="O220" s="46"/>
      <c r="P220" s="46"/>
      <c r="Q220" s="46"/>
      <c r="R220" s="46"/>
      <c r="S220" s="46"/>
      <c r="T220" s="46"/>
      <c r="U220" s="46"/>
      <c r="V220" s="46"/>
      <c r="W220" s="46"/>
      <c r="X220" s="46"/>
      <c r="Y220" s="46"/>
      <c r="Z220" s="46"/>
      <c r="AA220" s="46"/>
      <c r="AB220" s="46"/>
      <c r="AC220" s="46"/>
    </row>
    <row r="221" spans="2:29" s="45" customFormat="1" x14ac:dyDescent="0.3">
      <c r="B221" s="226"/>
      <c r="O221" s="46"/>
      <c r="P221" s="46"/>
      <c r="Q221" s="46"/>
      <c r="R221" s="46"/>
      <c r="S221" s="46"/>
      <c r="T221" s="46"/>
      <c r="U221" s="46"/>
      <c r="V221" s="46"/>
      <c r="W221" s="46"/>
      <c r="X221" s="46"/>
      <c r="Y221" s="46"/>
      <c r="Z221" s="46"/>
      <c r="AA221" s="46"/>
      <c r="AB221" s="46"/>
      <c r="AC221" s="46"/>
    </row>
    <row r="222" spans="2:29" s="45" customFormat="1" x14ac:dyDescent="0.3">
      <c r="B222" s="226"/>
      <c r="O222" s="46"/>
      <c r="P222" s="46"/>
      <c r="Q222" s="46"/>
      <c r="R222" s="46"/>
      <c r="S222" s="46"/>
      <c r="T222" s="46"/>
      <c r="U222" s="46"/>
      <c r="V222" s="46"/>
      <c r="W222" s="46"/>
      <c r="X222" s="46"/>
      <c r="Y222" s="46"/>
      <c r="Z222" s="46"/>
      <c r="AA222" s="46"/>
      <c r="AB222" s="46"/>
      <c r="AC222" s="46"/>
    </row>
    <row r="223" spans="2:29" s="45" customFormat="1" x14ac:dyDescent="0.3">
      <c r="B223" s="226"/>
      <c r="O223" s="46"/>
      <c r="P223" s="46"/>
      <c r="Q223" s="46"/>
      <c r="R223" s="46"/>
      <c r="S223" s="46"/>
      <c r="T223" s="46"/>
      <c r="U223" s="46"/>
      <c r="V223" s="46"/>
      <c r="W223" s="46"/>
      <c r="X223" s="46"/>
      <c r="Y223" s="46"/>
      <c r="Z223" s="46"/>
      <c r="AA223" s="46"/>
      <c r="AB223" s="46"/>
      <c r="AC223" s="46"/>
    </row>
    <row r="224" spans="2:29" s="45" customFormat="1" x14ac:dyDescent="0.3">
      <c r="B224" s="226"/>
      <c r="O224" s="46"/>
      <c r="P224" s="46"/>
      <c r="Q224" s="46"/>
      <c r="R224" s="46"/>
      <c r="S224" s="46"/>
      <c r="T224" s="46"/>
      <c r="U224" s="46"/>
      <c r="V224" s="46"/>
      <c r="W224" s="46"/>
      <c r="X224" s="46"/>
      <c r="Y224" s="46"/>
      <c r="Z224" s="46"/>
      <c r="AA224" s="46"/>
      <c r="AB224" s="46"/>
      <c r="AC224" s="46"/>
    </row>
    <row r="225" spans="2:29" s="45" customFormat="1" x14ac:dyDescent="0.3">
      <c r="B225" s="226"/>
      <c r="O225" s="46"/>
      <c r="P225" s="46"/>
      <c r="Q225" s="46"/>
      <c r="R225" s="46"/>
      <c r="S225" s="46"/>
      <c r="T225" s="46"/>
      <c r="U225" s="46"/>
      <c r="V225" s="46"/>
      <c r="W225" s="46"/>
      <c r="X225" s="46"/>
      <c r="Y225" s="46"/>
      <c r="Z225" s="46"/>
      <c r="AA225" s="46"/>
      <c r="AB225" s="46"/>
      <c r="AC225" s="46"/>
    </row>
    <row r="226" spans="2:29" s="45" customFormat="1" x14ac:dyDescent="0.3">
      <c r="B226" s="226"/>
      <c r="O226" s="46"/>
      <c r="P226" s="46"/>
      <c r="Q226" s="46"/>
      <c r="R226" s="46"/>
      <c r="S226" s="46"/>
      <c r="T226" s="46"/>
      <c r="U226" s="46"/>
      <c r="V226" s="46"/>
      <c r="W226" s="46"/>
      <c r="X226" s="46"/>
      <c r="Y226" s="46"/>
      <c r="Z226" s="46"/>
      <c r="AA226" s="46"/>
      <c r="AB226" s="46"/>
      <c r="AC226" s="46"/>
    </row>
    <row r="227" spans="2:29" s="45" customFormat="1" x14ac:dyDescent="0.3">
      <c r="B227" s="226"/>
      <c r="O227" s="46"/>
      <c r="P227" s="46"/>
      <c r="Q227" s="46"/>
      <c r="R227" s="46"/>
      <c r="S227" s="46"/>
      <c r="T227" s="46"/>
      <c r="U227" s="46"/>
      <c r="V227" s="46"/>
      <c r="W227" s="46"/>
      <c r="X227" s="46"/>
      <c r="Y227" s="46"/>
      <c r="Z227" s="46"/>
      <c r="AA227" s="46"/>
      <c r="AB227" s="46"/>
      <c r="AC227" s="46"/>
    </row>
    <row r="228" spans="2:29" s="45" customFormat="1" x14ac:dyDescent="0.3">
      <c r="B228" s="226"/>
      <c r="O228" s="46"/>
      <c r="P228" s="46"/>
      <c r="Q228" s="46"/>
      <c r="R228" s="46"/>
      <c r="S228" s="46"/>
      <c r="T228" s="46"/>
      <c r="U228" s="46"/>
      <c r="V228" s="46"/>
      <c r="W228" s="46"/>
      <c r="X228" s="46"/>
      <c r="Y228" s="46"/>
      <c r="Z228" s="46"/>
      <c r="AA228" s="46"/>
      <c r="AB228" s="46"/>
      <c r="AC228" s="46"/>
    </row>
    <row r="229" spans="2:29" s="45" customFormat="1" x14ac:dyDescent="0.3">
      <c r="B229" s="226"/>
      <c r="O229" s="46"/>
      <c r="P229" s="46"/>
      <c r="Q229" s="46"/>
      <c r="R229" s="46"/>
      <c r="S229" s="46"/>
      <c r="T229" s="46"/>
      <c r="U229" s="46"/>
      <c r="V229" s="46"/>
      <c r="W229" s="46"/>
      <c r="X229" s="46"/>
      <c r="Y229" s="46"/>
      <c r="Z229" s="46"/>
      <c r="AA229" s="46"/>
      <c r="AB229" s="46"/>
      <c r="AC229" s="46"/>
    </row>
    <row r="230" spans="2:29" s="45" customFormat="1" x14ac:dyDescent="0.3">
      <c r="B230" s="226"/>
      <c r="O230" s="46"/>
      <c r="P230" s="46"/>
      <c r="Q230" s="46"/>
      <c r="R230" s="46"/>
      <c r="S230" s="46"/>
      <c r="T230" s="46"/>
      <c r="U230" s="46"/>
      <c r="V230" s="46"/>
      <c r="W230" s="46"/>
      <c r="X230" s="46"/>
      <c r="Y230" s="46"/>
      <c r="Z230" s="46"/>
      <c r="AA230" s="46"/>
      <c r="AB230" s="46"/>
      <c r="AC230" s="46"/>
    </row>
    <row r="231" spans="2:29" s="45" customFormat="1" x14ac:dyDescent="0.3">
      <c r="B231" s="226"/>
      <c r="O231" s="46"/>
      <c r="P231" s="46"/>
      <c r="Q231" s="46"/>
      <c r="R231" s="46"/>
      <c r="S231" s="46"/>
      <c r="T231" s="46"/>
      <c r="U231" s="46"/>
      <c r="V231" s="46"/>
      <c r="W231" s="46"/>
      <c r="X231" s="46"/>
      <c r="Y231" s="46"/>
      <c r="Z231" s="46"/>
      <c r="AA231" s="46"/>
      <c r="AB231" s="46"/>
      <c r="AC231" s="46"/>
    </row>
    <row r="232" spans="2:29" s="45" customFormat="1" x14ac:dyDescent="0.3">
      <c r="B232" s="226"/>
      <c r="O232" s="46"/>
      <c r="P232" s="46"/>
      <c r="Q232" s="46"/>
      <c r="R232" s="46"/>
      <c r="S232" s="46"/>
      <c r="T232" s="46"/>
      <c r="U232" s="46"/>
      <c r="V232" s="46"/>
      <c r="W232" s="46"/>
      <c r="X232" s="46"/>
      <c r="Y232" s="46"/>
      <c r="Z232" s="46"/>
      <c r="AA232" s="46"/>
      <c r="AB232" s="46"/>
      <c r="AC232" s="46"/>
    </row>
    <row r="233" spans="2:29" s="45" customFormat="1" x14ac:dyDescent="0.3">
      <c r="B233" s="226"/>
      <c r="O233" s="46"/>
      <c r="P233" s="46"/>
      <c r="Q233" s="46"/>
      <c r="R233" s="46"/>
      <c r="S233" s="46"/>
      <c r="T233" s="46"/>
      <c r="U233" s="46"/>
      <c r="V233" s="46"/>
      <c r="W233" s="46"/>
      <c r="X233" s="46"/>
      <c r="Y233" s="46"/>
      <c r="Z233" s="46"/>
      <c r="AA233" s="46"/>
      <c r="AB233" s="46"/>
      <c r="AC233" s="46"/>
    </row>
    <row r="234" spans="2:29" s="45" customFormat="1" x14ac:dyDescent="0.3">
      <c r="B234" s="226"/>
      <c r="O234" s="46"/>
      <c r="P234" s="46"/>
      <c r="Q234" s="46"/>
      <c r="R234" s="46"/>
      <c r="S234" s="46"/>
      <c r="T234" s="46"/>
      <c r="U234" s="46"/>
      <c r="V234" s="46"/>
      <c r="W234" s="46"/>
      <c r="X234" s="46"/>
      <c r="Y234" s="46"/>
      <c r="Z234" s="46"/>
      <c r="AA234" s="46"/>
      <c r="AB234" s="46"/>
      <c r="AC234" s="46"/>
    </row>
    <row r="235" spans="2:29" s="45" customFormat="1" x14ac:dyDescent="0.3">
      <c r="B235" s="226"/>
      <c r="O235" s="46"/>
      <c r="P235" s="46"/>
      <c r="Q235" s="46"/>
      <c r="R235" s="46"/>
      <c r="S235" s="46"/>
      <c r="T235" s="46"/>
      <c r="U235" s="46"/>
      <c r="V235" s="46"/>
      <c r="W235" s="46"/>
      <c r="X235" s="46"/>
      <c r="Y235" s="46"/>
      <c r="Z235" s="46"/>
      <c r="AA235" s="46"/>
      <c r="AB235" s="46"/>
      <c r="AC235" s="46"/>
    </row>
    <row r="236" spans="2:29" s="45" customFormat="1" x14ac:dyDescent="0.3">
      <c r="B236" s="226"/>
      <c r="O236" s="46"/>
      <c r="P236" s="46"/>
      <c r="Q236" s="46"/>
      <c r="R236" s="46"/>
      <c r="S236" s="46"/>
      <c r="T236" s="46"/>
      <c r="U236" s="46"/>
      <c r="V236" s="46"/>
      <c r="W236" s="46"/>
      <c r="X236" s="46"/>
      <c r="Y236" s="46"/>
      <c r="Z236" s="46"/>
      <c r="AA236" s="46"/>
      <c r="AB236" s="46"/>
      <c r="AC236" s="46"/>
    </row>
    <row r="237" spans="2:29" s="45" customFormat="1" x14ac:dyDescent="0.3">
      <c r="B237" s="226"/>
      <c r="O237" s="46"/>
      <c r="P237" s="46"/>
      <c r="Q237" s="46"/>
      <c r="R237" s="46"/>
      <c r="S237" s="46"/>
      <c r="T237" s="46"/>
      <c r="U237" s="46"/>
      <c r="V237" s="46"/>
      <c r="W237" s="46"/>
      <c r="X237" s="46"/>
      <c r="Y237" s="46"/>
      <c r="Z237" s="46"/>
      <c r="AA237" s="46"/>
      <c r="AB237" s="46"/>
      <c r="AC237" s="46"/>
    </row>
    <row r="238" spans="2:29" s="45" customFormat="1" x14ac:dyDescent="0.3">
      <c r="B238" s="226"/>
      <c r="O238" s="46"/>
      <c r="P238" s="46"/>
      <c r="Q238" s="46"/>
      <c r="R238" s="46"/>
      <c r="S238" s="46"/>
      <c r="T238" s="46"/>
      <c r="U238" s="46"/>
      <c r="V238" s="46"/>
      <c r="W238" s="46"/>
      <c r="X238" s="46"/>
      <c r="Y238" s="46"/>
      <c r="Z238" s="46"/>
      <c r="AA238" s="46"/>
      <c r="AB238" s="46"/>
      <c r="AC238" s="46"/>
    </row>
    <row r="239" spans="2:29" s="45" customFormat="1" x14ac:dyDescent="0.3">
      <c r="B239" s="226"/>
      <c r="O239" s="46"/>
      <c r="P239" s="46"/>
      <c r="Q239" s="46"/>
      <c r="R239" s="46"/>
      <c r="S239" s="46"/>
      <c r="T239" s="46"/>
      <c r="U239" s="46"/>
      <c r="V239" s="46"/>
      <c r="W239" s="46"/>
      <c r="X239" s="46"/>
      <c r="Y239" s="46"/>
      <c r="Z239" s="46"/>
      <c r="AA239" s="46"/>
      <c r="AB239" s="46"/>
      <c r="AC239" s="46"/>
    </row>
    <row r="240" spans="2:29" s="45" customFormat="1" x14ac:dyDescent="0.3">
      <c r="B240" s="226"/>
      <c r="O240" s="46"/>
      <c r="P240" s="46"/>
      <c r="Q240" s="46"/>
      <c r="R240" s="46"/>
      <c r="S240" s="46"/>
      <c r="T240" s="46"/>
      <c r="U240" s="46"/>
      <c r="V240" s="46"/>
      <c r="W240" s="46"/>
      <c r="X240" s="46"/>
      <c r="Y240" s="46"/>
      <c r="Z240" s="46"/>
      <c r="AA240" s="46"/>
      <c r="AB240" s="46"/>
      <c r="AC240" s="46"/>
    </row>
    <row r="241" spans="2:29" s="45" customFormat="1" x14ac:dyDescent="0.3">
      <c r="B241" s="226"/>
      <c r="O241" s="46"/>
      <c r="P241" s="46"/>
      <c r="Q241" s="46"/>
      <c r="R241" s="46"/>
      <c r="S241" s="46"/>
      <c r="T241" s="46"/>
      <c r="U241" s="46"/>
      <c r="V241" s="46"/>
      <c r="W241" s="46"/>
      <c r="X241" s="46"/>
      <c r="Y241" s="46"/>
      <c r="Z241" s="46"/>
      <c r="AA241" s="46"/>
      <c r="AB241" s="46"/>
      <c r="AC241" s="46"/>
    </row>
    <row r="242" spans="2:29" s="45" customFormat="1" x14ac:dyDescent="0.3">
      <c r="B242" s="226"/>
      <c r="O242" s="46"/>
      <c r="P242" s="46"/>
      <c r="Q242" s="46"/>
      <c r="R242" s="46"/>
      <c r="S242" s="46"/>
      <c r="T242" s="46"/>
      <c r="U242" s="46"/>
      <c r="V242" s="46"/>
      <c r="W242" s="46"/>
      <c r="X242" s="46"/>
      <c r="Y242" s="46"/>
      <c r="Z242" s="46"/>
      <c r="AA242" s="46"/>
      <c r="AB242" s="46"/>
      <c r="AC242" s="46"/>
    </row>
    <row r="243" spans="2:29" s="45" customFormat="1" x14ac:dyDescent="0.3">
      <c r="B243" s="226"/>
      <c r="O243" s="46"/>
      <c r="P243" s="46"/>
      <c r="Q243" s="46"/>
      <c r="R243" s="46"/>
      <c r="S243" s="46"/>
      <c r="T243" s="46"/>
      <c r="U243" s="46"/>
      <c r="V243" s="46"/>
      <c r="W243" s="46"/>
      <c r="X243" s="46"/>
      <c r="Y243" s="46"/>
      <c r="Z243" s="46"/>
      <c r="AA243" s="46"/>
      <c r="AB243" s="46"/>
      <c r="AC243" s="46"/>
    </row>
    <row r="244" spans="2:29" s="45" customFormat="1" x14ac:dyDescent="0.3">
      <c r="B244" s="226"/>
      <c r="O244" s="46"/>
      <c r="P244" s="46"/>
      <c r="Q244" s="46"/>
      <c r="R244" s="46"/>
      <c r="S244" s="46"/>
      <c r="T244" s="46"/>
      <c r="U244" s="46"/>
      <c r="V244" s="46"/>
      <c r="W244" s="46"/>
      <c r="X244" s="46"/>
      <c r="Y244" s="46"/>
      <c r="Z244" s="46"/>
      <c r="AA244" s="46"/>
      <c r="AB244" s="46"/>
      <c r="AC244" s="46"/>
    </row>
    <row r="245" spans="2:29" s="45" customFormat="1" x14ac:dyDescent="0.3">
      <c r="B245" s="226"/>
      <c r="O245" s="46"/>
      <c r="P245" s="46"/>
      <c r="Q245" s="46"/>
      <c r="R245" s="46"/>
      <c r="S245" s="46"/>
      <c r="T245" s="46"/>
      <c r="U245" s="46"/>
      <c r="V245" s="46"/>
      <c r="W245" s="46"/>
      <c r="X245" s="46"/>
      <c r="Y245" s="46"/>
      <c r="Z245" s="46"/>
      <c r="AA245" s="46"/>
      <c r="AB245" s="46"/>
      <c r="AC245" s="46"/>
    </row>
    <row r="246" spans="2:29" s="45" customFormat="1" x14ac:dyDescent="0.3">
      <c r="B246" s="226"/>
      <c r="O246" s="46"/>
      <c r="P246" s="46"/>
      <c r="Q246" s="46"/>
      <c r="R246" s="46"/>
      <c r="S246" s="46"/>
      <c r="T246" s="46"/>
      <c r="U246" s="46"/>
      <c r="V246" s="46"/>
      <c r="W246" s="46"/>
      <c r="X246" s="46"/>
      <c r="Y246" s="46"/>
      <c r="Z246" s="46"/>
      <c r="AA246" s="46"/>
      <c r="AB246" s="46"/>
      <c r="AC246" s="46"/>
    </row>
    <row r="247" spans="2:29" s="45" customFormat="1" x14ac:dyDescent="0.3">
      <c r="B247" s="226"/>
      <c r="O247" s="46"/>
      <c r="P247" s="46"/>
      <c r="Q247" s="46"/>
      <c r="R247" s="46"/>
      <c r="S247" s="46"/>
      <c r="T247" s="46"/>
      <c r="U247" s="46"/>
      <c r="V247" s="46"/>
      <c r="W247" s="46"/>
      <c r="X247" s="46"/>
      <c r="Y247" s="46"/>
      <c r="Z247" s="46"/>
      <c r="AA247" s="46"/>
      <c r="AB247" s="46"/>
      <c r="AC247" s="46"/>
    </row>
    <row r="248" spans="2:29" s="45" customFormat="1" x14ac:dyDescent="0.3">
      <c r="B248" s="226"/>
      <c r="O248" s="46"/>
      <c r="P248" s="46"/>
      <c r="Q248" s="46"/>
      <c r="R248" s="46"/>
      <c r="S248" s="46"/>
      <c r="T248" s="46"/>
      <c r="U248" s="46"/>
      <c r="V248" s="46"/>
      <c r="W248" s="46"/>
      <c r="X248" s="46"/>
      <c r="Y248" s="46"/>
      <c r="Z248" s="46"/>
      <c r="AA248" s="46"/>
      <c r="AB248" s="46"/>
      <c r="AC248" s="46"/>
    </row>
    <row r="249" spans="2:29" s="45" customFormat="1" x14ac:dyDescent="0.3">
      <c r="B249" s="226"/>
      <c r="O249" s="46"/>
      <c r="P249" s="46"/>
      <c r="Q249" s="46"/>
      <c r="R249" s="46"/>
      <c r="S249" s="46"/>
      <c r="T249" s="46"/>
      <c r="U249" s="46"/>
      <c r="V249" s="46"/>
      <c r="W249" s="46"/>
      <c r="X249" s="46"/>
      <c r="Y249" s="46"/>
      <c r="Z249" s="46"/>
      <c r="AA249" s="46"/>
      <c r="AB249" s="46"/>
      <c r="AC249" s="46"/>
    </row>
    <row r="250" spans="2:29" s="45" customFormat="1" x14ac:dyDescent="0.3">
      <c r="B250" s="226"/>
      <c r="O250" s="46"/>
      <c r="P250" s="46"/>
      <c r="Q250" s="46"/>
      <c r="R250" s="46"/>
      <c r="S250" s="46"/>
      <c r="T250" s="46"/>
      <c r="U250" s="46"/>
      <c r="V250" s="46"/>
      <c r="W250" s="46"/>
      <c r="X250" s="46"/>
      <c r="Y250" s="46"/>
      <c r="Z250" s="46"/>
      <c r="AA250" s="46"/>
      <c r="AB250" s="46"/>
      <c r="AC250" s="46"/>
    </row>
    <row r="251" spans="2:29" s="45" customFormat="1" x14ac:dyDescent="0.3">
      <c r="B251" s="226"/>
      <c r="O251" s="46"/>
      <c r="P251" s="46"/>
      <c r="Q251" s="46"/>
      <c r="R251" s="46"/>
      <c r="S251" s="46"/>
      <c r="T251" s="46"/>
      <c r="U251" s="46"/>
      <c r="V251" s="46"/>
      <c r="W251" s="46"/>
      <c r="X251" s="46"/>
      <c r="Y251" s="46"/>
      <c r="Z251" s="46"/>
      <c r="AA251" s="46"/>
      <c r="AB251" s="46"/>
      <c r="AC251" s="46"/>
    </row>
    <row r="252" spans="2:29" s="45" customFormat="1" x14ac:dyDescent="0.3">
      <c r="B252" s="226"/>
      <c r="O252" s="46"/>
      <c r="P252" s="46"/>
      <c r="Q252" s="46"/>
      <c r="R252" s="46"/>
      <c r="S252" s="46"/>
      <c r="T252" s="46"/>
      <c r="U252" s="46"/>
      <c r="V252" s="46"/>
      <c r="W252" s="46"/>
      <c r="X252" s="46"/>
      <c r="Y252" s="46"/>
      <c r="Z252" s="46"/>
      <c r="AA252" s="46"/>
      <c r="AB252" s="46"/>
      <c r="AC252" s="46"/>
    </row>
    <row r="253" spans="2:29" s="45" customFormat="1" x14ac:dyDescent="0.3">
      <c r="B253" s="226"/>
      <c r="O253" s="46"/>
      <c r="P253" s="46"/>
      <c r="Q253" s="46"/>
      <c r="R253" s="46"/>
      <c r="S253" s="46"/>
      <c r="T253" s="46"/>
      <c r="U253" s="46"/>
      <c r="V253" s="46"/>
      <c r="W253" s="46"/>
      <c r="X253" s="46"/>
      <c r="Y253" s="46"/>
      <c r="Z253" s="46"/>
      <c r="AA253" s="46"/>
      <c r="AB253" s="46"/>
      <c r="AC253" s="46"/>
    </row>
    <row r="254" spans="2:29" s="45" customFormat="1" x14ac:dyDescent="0.3">
      <c r="B254" s="226"/>
      <c r="O254" s="46"/>
      <c r="P254" s="46"/>
      <c r="Q254" s="46"/>
      <c r="R254" s="46"/>
      <c r="S254" s="46"/>
      <c r="T254" s="46"/>
      <c r="U254" s="46"/>
      <c r="V254" s="46"/>
      <c r="W254" s="46"/>
      <c r="X254" s="46"/>
      <c r="Y254" s="46"/>
      <c r="Z254" s="46"/>
      <c r="AA254" s="46"/>
      <c r="AB254" s="46"/>
      <c r="AC254" s="46"/>
    </row>
    <row r="255" spans="2:29" s="45" customFormat="1" x14ac:dyDescent="0.3">
      <c r="B255" s="226"/>
      <c r="O255" s="46"/>
      <c r="P255" s="46"/>
      <c r="Q255" s="46"/>
      <c r="R255" s="46"/>
      <c r="S255" s="46"/>
      <c r="T255" s="46"/>
      <c r="U255" s="46"/>
      <c r="V255" s="46"/>
      <c r="W255" s="46"/>
      <c r="X255" s="46"/>
      <c r="Y255" s="46"/>
      <c r="Z255" s="46"/>
      <c r="AA255" s="46"/>
      <c r="AB255" s="46"/>
      <c r="AC255" s="46"/>
    </row>
    <row r="256" spans="2:29" s="45" customFormat="1" x14ac:dyDescent="0.3">
      <c r="B256" s="226"/>
      <c r="O256" s="46"/>
      <c r="P256" s="46"/>
      <c r="Q256" s="46"/>
      <c r="R256" s="46"/>
      <c r="S256" s="46"/>
      <c r="T256" s="46"/>
      <c r="U256" s="46"/>
      <c r="V256" s="46"/>
      <c r="W256" s="46"/>
      <c r="X256" s="46"/>
      <c r="Y256" s="46"/>
      <c r="Z256" s="46"/>
      <c r="AA256" s="46"/>
      <c r="AB256" s="46"/>
      <c r="AC256" s="46"/>
    </row>
    <row r="257" spans="2:29" s="45" customFormat="1" x14ac:dyDescent="0.3">
      <c r="B257" s="226"/>
      <c r="O257" s="46"/>
      <c r="P257" s="46"/>
      <c r="Q257" s="46"/>
      <c r="R257" s="46"/>
      <c r="S257" s="46"/>
      <c r="T257" s="46"/>
      <c r="U257" s="46"/>
      <c r="V257" s="46"/>
      <c r="W257" s="46"/>
      <c r="X257" s="46"/>
      <c r="Y257" s="46"/>
      <c r="Z257" s="46"/>
      <c r="AA257" s="46"/>
      <c r="AB257" s="46"/>
      <c r="AC257" s="46"/>
    </row>
    <row r="258" spans="2:29" s="45" customFormat="1" x14ac:dyDescent="0.3">
      <c r="B258" s="226"/>
      <c r="O258" s="46"/>
      <c r="P258" s="46"/>
      <c r="Q258" s="46"/>
      <c r="R258" s="46"/>
      <c r="S258" s="46"/>
      <c r="T258" s="46"/>
      <c r="U258" s="46"/>
      <c r="V258" s="46"/>
      <c r="W258" s="46"/>
      <c r="X258" s="46"/>
      <c r="Y258" s="46"/>
      <c r="Z258" s="46"/>
      <c r="AA258" s="46"/>
      <c r="AB258" s="46"/>
      <c r="AC258" s="46"/>
    </row>
    <row r="259" spans="2:29" s="45" customFormat="1" x14ac:dyDescent="0.3">
      <c r="B259" s="226"/>
      <c r="O259" s="46"/>
      <c r="P259" s="46"/>
      <c r="Q259" s="46"/>
      <c r="R259" s="46"/>
      <c r="S259" s="46"/>
      <c r="T259" s="46"/>
      <c r="U259" s="46"/>
      <c r="V259" s="46"/>
      <c r="W259" s="46"/>
      <c r="X259" s="46"/>
      <c r="Y259" s="46"/>
      <c r="Z259" s="46"/>
      <c r="AA259" s="46"/>
      <c r="AB259" s="46"/>
      <c r="AC259" s="46"/>
    </row>
    <row r="260" spans="2:29" s="45" customFormat="1" x14ac:dyDescent="0.3">
      <c r="B260" s="226"/>
      <c r="O260" s="46"/>
      <c r="P260" s="46"/>
      <c r="Q260" s="46"/>
      <c r="R260" s="46"/>
      <c r="S260" s="46"/>
      <c r="T260" s="46"/>
      <c r="U260" s="46"/>
      <c r="V260" s="46"/>
      <c r="W260" s="46"/>
      <c r="X260" s="46"/>
      <c r="Y260" s="46"/>
      <c r="Z260" s="46"/>
      <c r="AA260" s="46"/>
      <c r="AB260" s="46"/>
      <c r="AC260" s="46"/>
    </row>
    <row r="261" spans="2:29" s="45" customFormat="1" x14ac:dyDescent="0.3">
      <c r="B261" s="226"/>
      <c r="O261" s="46"/>
      <c r="P261" s="46"/>
      <c r="Q261" s="46"/>
      <c r="R261" s="46"/>
      <c r="S261" s="46"/>
      <c r="T261" s="46"/>
      <c r="U261" s="46"/>
      <c r="V261" s="46"/>
      <c r="W261" s="46"/>
      <c r="X261" s="46"/>
      <c r="Y261" s="46"/>
      <c r="Z261" s="46"/>
      <c r="AA261" s="46"/>
      <c r="AB261" s="46"/>
      <c r="AC261" s="46"/>
    </row>
    <row r="262" spans="2:29" s="45" customFormat="1" x14ac:dyDescent="0.3">
      <c r="B262" s="226"/>
      <c r="O262" s="46"/>
      <c r="P262" s="46"/>
      <c r="Q262" s="46"/>
      <c r="R262" s="46"/>
      <c r="S262" s="46"/>
      <c r="T262" s="46"/>
      <c r="U262" s="46"/>
      <c r="V262" s="46"/>
      <c r="W262" s="46"/>
      <c r="X262" s="46"/>
      <c r="Y262" s="46"/>
      <c r="Z262" s="46"/>
      <c r="AA262" s="46"/>
      <c r="AB262" s="46"/>
      <c r="AC262" s="46"/>
    </row>
    <row r="263" spans="2:29" s="45" customFormat="1" x14ac:dyDescent="0.3">
      <c r="B263" s="226"/>
      <c r="O263" s="46"/>
      <c r="P263" s="46"/>
      <c r="Q263" s="46"/>
      <c r="R263" s="46"/>
      <c r="S263" s="46"/>
      <c r="T263" s="46"/>
      <c r="U263" s="46"/>
      <c r="V263" s="46"/>
      <c r="W263" s="46"/>
      <c r="X263" s="46"/>
      <c r="Y263" s="46"/>
      <c r="Z263" s="46"/>
      <c r="AA263" s="46"/>
      <c r="AB263" s="46"/>
      <c r="AC263" s="46"/>
    </row>
    <row r="264" spans="2:29" s="45" customFormat="1" x14ac:dyDescent="0.3">
      <c r="B264" s="226"/>
      <c r="O264" s="46"/>
      <c r="P264" s="46"/>
      <c r="Q264" s="46"/>
      <c r="R264" s="46"/>
      <c r="S264" s="46"/>
      <c r="T264" s="46"/>
      <c r="U264" s="46"/>
      <c r="V264" s="46"/>
      <c r="W264" s="46"/>
      <c r="X264" s="46"/>
      <c r="Y264" s="46"/>
      <c r="Z264" s="46"/>
      <c r="AA264" s="46"/>
      <c r="AB264" s="46"/>
      <c r="AC264" s="46"/>
    </row>
    <row r="265" spans="2:29" s="45" customFormat="1" x14ac:dyDescent="0.3">
      <c r="B265" s="226"/>
      <c r="O265" s="46"/>
      <c r="P265" s="46"/>
      <c r="Q265" s="46"/>
      <c r="R265" s="46"/>
      <c r="S265" s="46"/>
      <c r="T265" s="46"/>
      <c r="U265" s="46"/>
      <c r="V265" s="46"/>
      <c r="W265" s="46"/>
      <c r="X265" s="46"/>
      <c r="Y265" s="46"/>
      <c r="Z265" s="46"/>
      <c r="AA265" s="46"/>
      <c r="AB265" s="46"/>
      <c r="AC265" s="46"/>
    </row>
    <row r="266" spans="2:29" s="45" customFormat="1" x14ac:dyDescent="0.3">
      <c r="B266" s="226"/>
      <c r="O266" s="46"/>
      <c r="P266" s="46"/>
      <c r="Q266" s="46"/>
      <c r="R266" s="46"/>
      <c r="S266" s="46"/>
      <c r="T266" s="46"/>
      <c r="U266" s="46"/>
      <c r="V266" s="46"/>
      <c r="W266" s="46"/>
      <c r="X266" s="46"/>
      <c r="Y266" s="46"/>
      <c r="Z266" s="46"/>
      <c r="AA266" s="46"/>
      <c r="AB266" s="46"/>
      <c r="AC266" s="46"/>
    </row>
    <row r="267" spans="2:29" s="45" customFormat="1" x14ac:dyDescent="0.3">
      <c r="B267" s="226"/>
      <c r="O267" s="46"/>
      <c r="P267" s="46"/>
      <c r="Q267" s="46"/>
      <c r="R267" s="46"/>
      <c r="S267" s="46"/>
      <c r="T267" s="46"/>
      <c r="U267" s="46"/>
      <c r="V267" s="46"/>
      <c r="W267" s="46"/>
      <c r="X267" s="46"/>
      <c r="Y267" s="46"/>
      <c r="Z267" s="46"/>
      <c r="AA267" s="46"/>
      <c r="AB267" s="46"/>
      <c r="AC267" s="46"/>
    </row>
    <row r="268" spans="2:29" s="45" customFormat="1" x14ac:dyDescent="0.3">
      <c r="B268" s="226"/>
      <c r="O268" s="46"/>
      <c r="P268" s="46"/>
      <c r="Q268" s="46"/>
      <c r="R268" s="46"/>
      <c r="S268" s="46"/>
      <c r="T268" s="46"/>
      <c r="U268" s="46"/>
      <c r="V268" s="46"/>
      <c r="W268" s="46"/>
      <c r="X268" s="46"/>
      <c r="Y268" s="46"/>
      <c r="Z268" s="46"/>
      <c r="AA268" s="46"/>
      <c r="AB268" s="46"/>
      <c r="AC268" s="46"/>
    </row>
    <row r="269" spans="2:29" s="45" customFormat="1" x14ac:dyDescent="0.3">
      <c r="B269" s="226"/>
      <c r="O269" s="46"/>
      <c r="P269" s="46"/>
      <c r="Q269" s="46"/>
      <c r="R269" s="46"/>
      <c r="S269" s="46"/>
      <c r="T269" s="46"/>
      <c r="U269" s="46"/>
      <c r="V269" s="46"/>
      <c r="W269" s="46"/>
      <c r="X269" s="46"/>
      <c r="Y269" s="46"/>
      <c r="Z269" s="46"/>
      <c r="AA269" s="46"/>
      <c r="AB269" s="46"/>
      <c r="AC269" s="46"/>
    </row>
    <row r="270" spans="2:29" s="45" customFormat="1" x14ac:dyDescent="0.3">
      <c r="B270" s="226"/>
      <c r="O270" s="46"/>
      <c r="P270" s="46"/>
      <c r="Q270" s="46"/>
      <c r="R270" s="46"/>
      <c r="S270" s="46"/>
      <c r="T270" s="46"/>
      <c r="U270" s="46"/>
      <c r="V270" s="46"/>
      <c r="W270" s="46"/>
      <c r="X270" s="46"/>
      <c r="Y270" s="46"/>
      <c r="Z270" s="46"/>
      <c r="AA270" s="46"/>
      <c r="AB270" s="46"/>
      <c r="AC270" s="46"/>
    </row>
    <row r="271" spans="2:29" s="45" customFormat="1" x14ac:dyDescent="0.3">
      <c r="B271" s="226"/>
      <c r="O271" s="46"/>
      <c r="P271" s="46"/>
      <c r="Q271" s="46"/>
      <c r="R271" s="46"/>
      <c r="S271" s="46"/>
      <c r="T271" s="46"/>
      <c r="U271" s="46"/>
      <c r="V271" s="46"/>
      <c r="W271" s="46"/>
      <c r="X271" s="46"/>
      <c r="Y271" s="46"/>
      <c r="Z271" s="46"/>
      <c r="AA271" s="46"/>
      <c r="AB271" s="46"/>
      <c r="AC271" s="46"/>
    </row>
    <row r="272" spans="2:29" s="45" customFormat="1" x14ac:dyDescent="0.3">
      <c r="B272" s="226"/>
      <c r="O272" s="46"/>
      <c r="P272" s="46"/>
      <c r="Q272" s="46"/>
      <c r="R272" s="46"/>
      <c r="S272" s="46"/>
      <c r="T272" s="46"/>
      <c r="U272" s="46"/>
      <c r="V272" s="46"/>
      <c r="W272" s="46"/>
      <c r="X272" s="46"/>
      <c r="Y272" s="46"/>
      <c r="Z272" s="46"/>
      <c r="AA272" s="46"/>
      <c r="AB272" s="46"/>
      <c r="AC272" s="46"/>
    </row>
    <row r="273" spans="2:29" s="45" customFormat="1" x14ac:dyDescent="0.3">
      <c r="B273" s="226"/>
      <c r="O273" s="46"/>
      <c r="P273" s="46"/>
      <c r="Q273" s="46"/>
      <c r="R273" s="46"/>
      <c r="S273" s="46"/>
      <c r="T273" s="46"/>
      <c r="U273" s="46"/>
      <c r="V273" s="46"/>
      <c r="W273" s="46"/>
      <c r="X273" s="46"/>
      <c r="Y273" s="46"/>
      <c r="Z273" s="46"/>
      <c r="AA273" s="46"/>
      <c r="AB273" s="46"/>
      <c r="AC273" s="46"/>
    </row>
    <row r="274" spans="2:29" s="45" customFormat="1" x14ac:dyDescent="0.3">
      <c r="B274" s="226"/>
      <c r="O274" s="46"/>
      <c r="P274" s="46"/>
      <c r="Q274" s="46"/>
      <c r="R274" s="46"/>
      <c r="S274" s="46"/>
      <c r="T274" s="46"/>
      <c r="U274" s="46"/>
      <c r="V274" s="46"/>
      <c r="W274" s="46"/>
      <c r="X274" s="46"/>
      <c r="Y274" s="46"/>
      <c r="Z274" s="46"/>
      <c r="AA274" s="46"/>
      <c r="AB274" s="46"/>
      <c r="AC274" s="46"/>
    </row>
    <row r="275" spans="2:29" s="45" customFormat="1" x14ac:dyDescent="0.3">
      <c r="B275" s="226"/>
      <c r="O275" s="46"/>
      <c r="P275" s="46"/>
      <c r="Q275" s="46"/>
      <c r="R275" s="46"/>
      <c r="S275" s="46"/>
      <c r="T275" s="46"/>
      <c r="U275" s="46"/>
      <c r="V275" s="46"/>
      <c r="W275" s="46"/>
      <c r="X275" s="46"/>
      <c r="Y275" s="46"/>
      <c r="Z275" s="46"/>
      <c r="AA275" s="46"/>
      <c r="AB275" s="46"/>
      <c r="AC275" s="46"/>
    </row>
    <row r="276" spans="2:29" s="45" customFormat="1" x14ac:dyDescent="0.3">
      <c r="B276" s="226"/>
      <c r="O276" s="46"/>
      <c r="P276" s="46"/>
      <c r="Q276" s="46"/>
      <c r="R276" s="46"/>
      <c r="S276" s="46"/>
      <c r="T276" s="46"/>
      <c r="U276" s="46"/>
      <c r="V276" s="46"/>
      <c r="W276" s="46"/>
      <c r="X276" s="46"/>
      <c r="Y276" s="46"/>
      <c r="Z276" s="46"/>
      <c r="AA276" s="46"/>
      <c r="AB276" s="46"/>
      <c r="AC276" s="46"/>
    </row>
    <row r="277" spans="2:29" s="45" customFormat="1" x14ac:dyDescent="0.3">
      <c r="B277" s="226"/>
      <c r="O277" s="46"/>
      <c r="P277" s="46"/>
      <c r="Q277" s="46"/>
      <c r="R277" s="46"/>
      <c r="S277" s="46"/>
      <c r="T277" s="46"/>
      <c r="U277" s="46"/>
      <c r="V277" s="46"/>
      <c r="W277" s="46"/>
      <c r="X277" s="46"/>
      <c r="Y277" s="46"/>
      <c r="Z277" s="46"/>
      <c r="AA277" s="46"/>
      <c r="AB277" s="46"/>
      <c r="AC277" s="46"/>
    </row>
    <row r="278" spans="2:29" s="45" customFormat="1" x14ac:dyDescent="0.3">
      <c r="B278" s="226"/>
      <c r="O278" s="46"/>
      <c r="P278" s="46"/>
      <c r="Q278" s="46"/>
      <c r="R278" s="46"/>
      <c r="S278" s="46"/>
      <c r="T278" s="46"/>
      <c r="U278" s="46"/>
      <c r="V278" s="46"/>
      <c r="W278" s="46"/>
      <c r="X278" s="46"/>
      <c r="Y278" s="46"/>
      <c r="Z278" s="46"/>
      <c r="AA278" s="46"/>
      <c r="AB278" s="46"/>
      <c r="AC278" s="46"/>
    </row>
    <row r="279" spans="2:29" s="45" customFormat="1" x14ac:dyDescent="0.3">
      <c r="B279" s="226"/>
      <c r="O279" s="46"/>
      <c r="P279" s="46"/>
      <c r="Q279" s="46"/>
      <c r="R279" s="46"/>
      <c r="S279" s="46"/>
      <c r="T279" s="46"/>
      <c r="U279" s="46"/>
      <c r="V279" s="46"/>
      <c r="W279" s="46"/>
      <c r="X279" s="46"/>
      <c r="Y279" s="46"/>
      <c r="Z279" s="46"/>
      <c r="AA279" s="46"/>
      <c r="AB279" s="46"/>
      <c r="AC279" s="46"/>
    </row>
    <row r="280" spans="2:29" s="45" customFormat="1" x14ac:dyDescent="0.3">
      <c r="B280" s="226"/>
      <c r="O280" s="46"/>
      <c r="P280" s="46"/>
      <c r="Q280" s="46"/>
      <c r="R280" s="46"/>
      <c r="S280" s="46"/>
      <c r="T280" s="46"/>
      <c r="U280" s="46"/>
      <c r="V280" s="46"/>
      <c r="W280" s="46"/>
      <c r="X280" s="46"/>
      <c r="Y280" s="46"/>
      <c r="Z280" s="46"/>
      <c r="AA280" s="46"/>
      <c r="AB280" s="46"/>
      <c r="AC280" s="46"/>
    </row>
    <row r="281" spans="2:29" s="45" customFormat="1" x14ac:dyDescent="0.3">
      <c r="B281" s="226"/>
      <c r="O281" s="46"/>
      <c r="P281" s="46"/>
      <c r="Q281" s="46"/>
      <c r="R281" s="46"/>
      <c r="S281" s="46"/>
      <c r="T281" s="46"/>
      <c r="U281" s="46"/>
      <c r="V281" s="46"/>
      <c r="W281" s="46"/>
      <c r="X281" s="46"/>
      <c r="Y281" s="46"/>
      <c r="Z281" s="46"/>
      <c r="AA281" s="46"/>
      <c r="AB281" s="46"/>
      <c r="AC281" s="46"/>
    </row>
    <row r="282" spans="2:29" s="45" customFormat="1" x14ac:dyDescent="0.3">
      <c r="B282" s="226"/>
      <c r="O282" s="46"/>
      <c r="P282" s="46"/>
      <c r="Q282" s="46"/>
      <c r="R282" s="46"/>
      <c r="S282" s="46"/>
      <c r="T282" s="46"/>
      <c r="U282" s="46"/>
      <c r="V282" s="46"/>
      <c r="W282" s="46"/>
      <c r="X282" s="46"/>
      <c r="Y282" s="46"/>
      <c r="Z282" s="46"/>
      <c r="AA282" s="46"/>
      <c r="AB282" s="46"/>
      <c r="AC282" s="46"/>
    </row>
    <row r="283" spans="2:29" s="45" customFormat="1" x14ac:dyDescent="0.3">
      <c r="B283" s="226"/>
      <c r="O283" s="46"/>
      <c r="P283" s="46"/>
      <c r="Q283" s="46"/>
      <c r="R283" s="46"/>
      <c r="S283" s="46"/>
      <c r="T283" s="46"/>
      <c r="U283" s="46"/>
      <c r="V283" s="46"/>
      <c r="W283" s="46"/>
      <c r="X283" s="46"/>
      <c r="Y283" s="46"/>
      <c r="Z283" s="46"/>
      <c r="AA283" s="46"/>
      <c r="AB283" s="46"/>
      <c r="AC283" s="46"/>
    </row>
    <row r="284" spans="2:29" s="45" customFormat="1" x14ac:dyDescent="0.3">
      <c r="B284" s="226"/>
      <c r="O284" s="46"/>
      <c r="P284" s="46"/>
      <c r="Q284" s="46"/>
      <c r="R284" s="46"/>
      <c r="S284" s="46"/>
      <c r="T284" s="46"/>
      <c r="U284" s="46"/>
      <c r="V284" s="46"/>
      <c r="W284" s="46"/>
      <c r="X284" s="46"/>
      <c r="Y284" s="46"/>
      <c r="Z284" s="46"/>
      <c r="AA284" s="46"/>
      <c r="AB284" s="46"/>
      <c r="AC284" s="46"/>
    </row>
    <row r="285" spans="2:29" s="45" customFormat="1" x14ac:dyDescent="0.3">
      <c r="B285" s="226"/>
      <c r="O285" s="46"/>
      <c r="P285" s="46"/>
      <c r="Q285" s="46"/>
      <c r="R285" s="46"/>
      <c r="S285" s="46"/>
      <c r="T285" s="46"/>
      <c r="U285" s="46"/>
      <c r="V285" s="46"/>
      <c r="W285" s="46"/>
      <c r="X285" s="46"/>
      <c r="Y285" s="46"/>
      <c r="Z285" s="46"/>
      <c r="AA285" s="46"/>
      <c r="AB285" s="46"/>
      <c r="AC285" s="46"/>
    </row>
    <row r="286" spans="2:29" s="45" customFormat="1" x14ac:dyDescent="0.3">
      <c r="B286" s="226"/>
      <c r="O286" s="46"/>
      <c r="P286" s="46"/>
      <c r="Q286" s="46"/>
      <c r="R286" s="46"/>
      <c r="S286" s="46"/>
      <c r="T286" s="46"/>
      <c r="U286" s="46"/>
      <c r="V286" s="46"/>
      <c r="W286" s="46"/>
      <c r="X286" s="46"/>
      <c r="Y286" s="46"/>
      <c r="Z286" s="46"/>
      <c r="AA286" s="46"/>
      <c r="AB286" s="46"/>
      <c r="AC286" s="46"/>
    </row>
    <row r="287" spans="2:29" s="45" customFormat="1" x14ac:dyDescent="0.3">
      <c r="B287" s="226"/>
      <c r="O287" s="46"/>
      <c r="P287" s="46"/>
      <c r="Q287" s="46"/>
      <c r="R287" s="46"/>
      <c r="S287" s="46"/>
      <c r="T287" s="46"/>
      <c r="U287" s="46"/>
      <c r="V287" s="46"/>
      <c r="W287" s="46"/>
      <c r="X287" s="46"/>
      <c r="Y287" s="46"/>
      <c r="Z287" s="46"/>
      <c r="AA287" s="46"/>
      <c r="AB287" s="46"/>
      <c r="AC287" s="46"/>
    </row>
    <row r="288" spans="2:29" s="45" customFormat="1" x14ac:dyDescent="0.3">
      <c r="B288" s="226"/>
      <c r="O288" s="46"/>
      <c r="P288" s="46"/>
      <c r="Q288" s="46"/>
      <c r="R288" s="46"/>
      <c r="S288" s="46"/>
      <c r="T288" s="46"/>
      <c r="U288" s="46"/>
      <c r="V288" s="46"/>
      <c r="W288" s="46"/>
      <c r="X288" s="46"/>
      <c r="Y288" s="46"/>
      <c r="Z288" s="46"/>
      <c r="AA288" s="46"/>
      <c r="AB288" s="46"/>
      <c r="AC288" s="46"/>
    </row>
    <row r="289" spans="2:29" s="45" customFormat="1" x14ac:dyDescent="0.3">
      <c r="B289" s="226"/>
      <c r="O289" s="46"/>
      <c r="P289" s="46"/>
      <c r="Q289" s="46"/>
      <c r="R289" s="46"/>
      <c r="S289" s="46"/>
      <c r="T289" s="46"/>
      <c r="U289" s="46"/>
      <c r="V289" s="46"/>
      <c r="W289" s="46"/>
      <c r="X289" s="46"/>
      <c r="Y289" s="46"/>
      <c r="Z289" s="46"/>
      <c r="AA289" s="46"/>
      <c r="AB289" s="46"/>
      <c r="AC289" s="46"/>
    </row>
    <row r="290" spans="2:29" s="45" customFormat="1" x14ac:dyDescent="0.3">
      <c r="B290" s="226"/>
      <c r="O290" s="46"/>
      <c r="P290" s="46"/>
      <c r="Q290" s="46"/>
      <c r="R290" s="46"/>
      <c r="S290" s="46"/>
      <c r="T290" s="46"/>
      <c r="U290" s="46"/>
      <c r="V290" s="46"/>
      <c r="W290" s="46"/>
      <c r="X290" s="46"/>
      <c r="Y290" s="46"/>
      <c r="Z290" s="46"/>
      <c r="AA290" s="46"/>
      <c r="AB290" s="46"/>
      <c r="AC290" s="46"/>
    </row>
    <row r="291" spans="2:29" s="45" customFormat="1" x14ac:dyDescent="0.3">
      <c r="B291" s="226"/>
      <c r="O291" s="46"/>
      <c r="P291" s="46"/>
      <c r="Q291" s="46"/>
      <c r="R291" s="46"/>
      <c r="S291" s="46"/>
      <c r="T291" s="46"/>
      <c r="U291" s="46"/>
      <c r="V291" s="46"/>
      <c r="W291" s="46"/>
      <c r="X291" s="46"/>
      <c r="Y291" s="46"/>
      <c r="Z291" s="46"/>
      <c r="AA291" s="46"/>
      <c r="AB291" s="46"/>
      <c r="AC291" s="46"/>
    </row>
    <row r="292" spans="2:29" s="45" customFormat="1" x14ac:dyDescent="0.3">
      <c r="B292" s="226"/>
      <c r="O292" s="46"/>
      <c r="P292" s="46"/>
      <c r="Q292" s="46"/>
      <c r="R292" s="46"/>
      <c r="S292" s="46"/>
      <c r="T292" s="46"/>
      <c r="U292" s="46"/>
      <c r="V292" s="46"/>
      <c r="W292" s="46"/>
      <c r="X292" s="46"/>
      <c r="Y292" s="46"/>
      <c r="Z292" s="46"/>
      <c r="AA292" s="46"/>
      <c r="AB292" s="46"/>
      <c r="AC292" s="46"/>
    </row>
    <row r="293" spans="2:29" s="45" customFormat="1" x14ac:dyDescent="0.3">
      <c r="B293" s="226"/>
      <c r="O293" s="46"/>
      <c r="P293" s="46"/>
      <c r="Q293" s="46"/>
      <c r="R293" s="46"/>
      <c r="S293" s="46"/>
      <c r="T293" s="46"/>
      <c r="U293" s="46"/>
      <c r="V293" s="46"/>
      <c r="W293" s="46"/>
      <c r="X293" s="46"/>
      <c r="Y293" s="46"/>
      <c r="Z293" s="46"/>
      <c r="AA293" s="46"/>
      <c r="AB293" s="46"/>
      <c r="AC293" s="46"/>
    </row>
    <row r="294" spans="2:29" s="45" customFormat="1" x14ac:dyDescent="0.3">
      <c r="B294" s="226"/>
      <c r="O294" s="46"/>
      <c r="P294" s="46"/>
      <c r="Q294" s="46"/>
      <c r="R294" s="46"/>
      <c r="S294" s="46"/>
      <c r="T294" s="46"/>
      <c r="U294" s="46"/>
      <c r="V294" s="46"/>
      <c r="W294" s="46"/>
      <c r="X294" s="46"/>
      <c r="Y294" s="46"/>
      <c r="Z294" s="46"/>
      <c r="AA294" s="46"/>
      <c r="AB294" s="46"/>
      <c r="AC294" s="46"/>
    </row>
    <row r="295" spans="2:29" s="45" customFormat="1" x14ac:dyDescent="0.3">
      <c r="B295" s="226"/>
      <c r="O295" s="46"/>
      <c r="P295" s="46"/>
      <c r="Q295" s="46"/>
      <c r="R295" s="46"/>
      <c r="S295" s="46"/>
      <c r="T295" s="46"/>
      <c r="U295" s="46"/>
      <c r="V295" s="46"/>
      <c r="W295" s="46"/>
      <c r="X295" s="46"/>
      <c r="Y295" s="46"/>
      <c r="Z295" s="46"/>
      <c r="AA295" s="46"/>
      <c r="AB295" s="46"/>
      <c r="AC295" s="46"/>
    </row>
    <row r="296" spans="2:29" s="45" customFormat="1" x14ac:dyDescent="0.3">
      <c r="B296" s="226"/>
      <c r="O296" s="46"/>
      <c r="P296" s="46"/>
      <c r="Q296" s="46"/>
      <c r="R296" s="46"/>
      <c r="S296" s="46"/>
      <c r="T296" s="46"/>
      <c r="U296" s="46"/>
      <c r="V296" s="46"/>
      <c r="W296" s="46"/>
      <c r="X296" s="46"/>
      <c r="Y296" s="46"/>
      <c r="Z296" s="46"/>
      <c r="AA296" s="46"/>
      <c r="AB296" s="46"/>
      <c r="AC296" s="46"/>
    </row>
    <row r="297" spans="2:29" s="45" customFormat="1" x14ac:dyDescent="0.3">
      <c r="B297" s="226"/>
      <c r="O297" s="46"/>
      <c r="P297" s="46"/>
      <c r="Q297" s="46"/>
      <c r="R297" s="46"/>
      <c r="S297" s="46"/>
      <c r="T297" s="46"/>
      <c r="U297" s="46"/>
      <c r="V297" s="46"/>
      <c r="W297" s="46"/>
      <c r="X297" s="46"/>
      <c r="Y297" s="46"/>
      <c r="Z297" s="46"/>
      <c r="AA297" s="46"/>
      <c r="AB297" s="46"/>
      <c r="AC297" s="46"/>
    </row>
    <row r="298" spans="2:29" s="45" customFormat="1" x14ac:dyDescent="0.3">
      <c r="B298" s="226"/>
      <c r="O298" s="46"/>
      <c r="P298" s="46"/>
      <c r="Q298" s="46"/>
      <c r="R298" s="46"/>
      <c r="S298" s="46"/>
      <c r="T298" s="46"/>
      <c r="U298" s="46"/>
      <c r="V298" s="46"/>
      <c r="W298" s="46"/>
      <c r="X298" s="46"/>
      <c r="Y298" s="46"/>
      <c r="Z298" s="46"/>
      <c r="AA298" s="46"/>
      <c r="AB298" s="46"/>
      <c r="AC298" s="46"/>
    </row>
    <row r="299" spans="2:29" s="45" customFormat="1" x14ac:dyDescent="0.3">
      <c r="B299" s="226"/>
      <c r="O299" s="46"/>
      <c r="P299" s="46"/>
      <c r="Q299" s="46"/>
      <c r="R299" s="46"/>
      <c r="S299" s="46"/>
      <c r="T299" s="46"/>
      <c r="U299" s="46"/>
      <c r="V299" s="46"/>
      <c r="W299" s="46"/>
      <c r="X299" s="46"/>
      <c r="Y299" s="46"/>
      <c r="Z299" s="46"/>
      <c r="AA299" s="46"/>
      <c r="AB299" s="46"/>
      <c r="AC299" s="46"/>
    </row>
    <row r="300" spans="2:29" s="45" customFormat="1" x14ac:dyDescent="0.3">
      <c r="B300" s="226"/>
      <c r="O300" s="46"/>
      <c r="P300" s="46"/>
      <c r="Q300" s="46"/>
      <c r="R300" s="46"/>
      <c r="S300" s="46"/>
      <c r="T300" s="46"/>
      <c r="U300" s="46"/>
      <c r="V300" s="46"/>
      <c r="W300" s="46"/>
      <c r="X300" s="46"/>
      <c r="Y300" s="46"/>
      <c r="Z300" s="46"/>
      <c r="AA300" s="46"/>
      <c r="AB300" s="46"/>
      <c r="AC300" s="46"/>
    </row>
    <row r="301" spans="2:29" s="45" customFormat="1" x14ac:dyDescent="0.3">
      <c r="B301" s="226"/>
      <c r="O301" s="46"/>
      <c r="P301" s="46"/>
      <c r="Q301" s="46"/>
      <c r="R301" s="46"/>
      <c r="S301" s="46"/>
      <c r="T301" s="46"/>
      <c r="U301" s="46"/>
      <c r="V301" s="46"/>
      <c r="W301" s="46"/>
      <c r="X301" s="46"/>
      <c r="Y301" s="46"/>
      <c r="Z301" s="46"/>
      <c r="AA301" s="46"/>
      <c r="AB301" s="46"/>
      <c r="AC301" s="46"/>
    </row>
    <row r="302" spans="2:29" s="45" customFormat="1" x14ac:dyDescent="0.3">
      <c r="B302" s="226"/>
      <c r="O302" s="46"/>
      <c r="P302" s="46"/>
      <c r="Q302" s="46"/>
      <c r="R302" s="46"/>
      <c r="S302" s="46"/>
      <c r="T302" s="46"/>
      <c r="U302" s="46"/>
      <c r="V302" s="46"/>
      <c r="W302" s="46"/>
      <c r="X302" s="46"/>
      <c r="Y302" s="46"/>
      <c r="Z302" s="46"/>
      <c r="AA302" s="46"/>
      <c r="AB302" s="46"/>
      <c r="AC302" s="46"/>
    </row>
    <row r="303" spans="2:29" s="45" customFormat="1" x14ac:dyDescent="0.3">
      <c r="B303" s="226"/>
      <c r="O303" s="46"/>
      <c r="P303" s="46"/>
      <c r="Q303" s="46"/>
      <c r="R303" s="46"/>
      <c r="S303" s="46"/>
      <c r="T303" s="46"/>
      <c r="U303" s="46"/>
      <c r="V303" s="46"/>
      <c r="W303" s="46"/>
      <c r="X303" s="46"/>
      <c r="Y303" s="46"/>
      <c r="Z303" s="46"/>
      <c r="AA303" s="46"/>
      <c r="AB303" s="46"/>
      <c r="AC303" s="46"/>
    </row>
    <row r="304" spans="2:29" s="45" customFormat="1" x14ac:dyDescent="0.3">
      <c r="B304" s="226"/>
      <c r="O304" s="46"/>
      <c r="P304" s="46"/>
      <c r="Q304" s="46"/>
      <c r="R304" s="46"/>
      <c r="S304" s="46"/>
      <c r="T304" s="46"/>
      <c r="U304" s="46"/>
      <c r="V304" s="46"/>
      <c r="W304" s="46"/>
      <c r="X304" s="46"/>
      <c r="Y304" s="46"/>
      <c r="Z304" s="46"/>
      <c r="AA304" s="46"/>
      <c r="AB304" s="46"/>
      <c r="AC304" s="46"/>
    </row>
    <row r="305" spans="2:29" s="45" customFormat="1" x14ac:dyDescent="0.3">
      <c r="B305" s="226"/>
      <c r="O305" s="46"/>
      <c r="P305" s="46"/>
      <c r="Q305" s="46"/>
      <c r="R305" s="46"/>
      <c r="S305" s="46"/>
      <c r="T305" s="46"/>
      <c r="U305" s="46"/>
      <c r="V305" s="46"/>
      <c r="W305" s="46"/>
      <c r="X305" s="46"/>
      <c r="Y305" s="46"/>
      <c r="Z305" s="46"/>
      <c r="AA305" s="46"/>
      <c r="AB305" s="46"/>
      <c r="AC305" s="46"/>
    </row>
    <row r="306" spans="2:29" s="45" customFormat="1" x14ac:dyDescent="0.3">
      <c r="B306" s="226"/>
      <c r="O306" s="46"/>
      <c r="P306" s="46"/>
      <c r="Q306" s="46"/>
      <c r="R306" s="46"/>
      <c r="S306" s="46"/>
      <c r="T306" s="46"/>
      <c r="U306" s="46"/>
      <c r="V306" s="46"/>
      <c r="W306" s="46"/>
      <c r="X306" s="46"/>
      <c r="Y306" s="46"/>
      <c r="Z306" s="46"/>
      <c r="AA306" s="46"/>
      <c r="AB306" s="46"/>
      <c r="AC306" s="46"/>
    </row>
    <row r="307" spans="2:29" s="45" customFormat="1" x14ac:dyDescent="0.3">
      <c r="B307" s="226"/>
      <c r="O307" s="46"/>
      <c r="P307" s="46"/>
      <c r="Q307" s="46"/>
      <c r="R307" s="46"/>
      <c r="S307" s="46"/>
      <c r="T307" s="46"/>
      <c r="U307" s="46"/>
      <c r="V307" s="46"/>
      <c r="W307" s="46"/>
      <c r="X307" s="46"/>
      <c r="Y307" s="46"/>
      <c r="Z307" s="46"/>
      <c r="AA307" s="46"/>
      <c r="AB307" s="46"/>
      <c r="AC307" s="46"/>
    </row>
    <row r="308" spans="2:29" s="45" customFormat="1" x14ac:dyDescent="0.3">
      <c r="B308" s="226"/>
      <c r="O308" s="46"/>
      <c r="P308" s="46"/>
      <c r="Q308" s="46"/>
      <c r="R308" s="46"/>
      <c r="S308" s="46"/>
      <c r="T308" s="46"/>
      <c r="U308" s="46"/>
      <c r="V308" s="46"/>
      <c r="W308" s="46"/>
      <c r="X308" s="46"/>
      <c r="Y308" s="46"/>
      <c r="Z308" s="46"/>
      <c r="AA308" s="46"/>
      <c r="AB308" s="46"/>
      <c r="AC308" s="46"/>
    </row>
    <row r="309" spans="2:29" s="45" customFormat="1" x14ac:dyDescent="0.3">
      <c r="B309" s="226"/>
      <c r="O309" s="46"/>
      <c r="P309" s="46"/>
      <c r="Q309" s="46"/>
      <c r="R309" s="46"/>
      <c r="S309" s="46"/>
      <c r="T309" s="46"/>
      <c r="U309" s="46"/>
      <c r="V309" s="46"/>
      <c r="W309" s="46"/>
      <c r="X309" s="46"/>
      <c r="Y309" s="46"/>
      <c r="Z309" s="46"/>
      <c r="AA309" s="46"/>
      <c r="AB309" s="46"/>
      <c r="AC309" s="46"/>
    </row>
    <row r="310" spans="2:29" s="45" customFormat="1" x14ac:dyDescent="0.3">
      <c r="B310" s="226"/>
      <c r="O310" s="46"/>
      <c r="P310" s="46"/>
      <c r="Q310" s="46"/>
      <c r="R310" s="46"/>
      <c r="S310" s="46"/>
      <c r="T310" s="46"/>
      <c r="U310" s="46"/>
      <c r="V310" s="46"/>
      <c r="W310" s="46"/>
      <c r="X310" s="46"/>
      <c r="Y310" s="46"/>
      <c r="Z310" s="46"/>
      <c r="AA310" s="46"/>
      <c r="AB310" s="46"/>
      <c r="AC310" s="46"/>
    </row>
    <row r="311" spans="2:29" s="45" customFormat="1" x14ac:dyDescent="0.3">
      <c r="B311" s="226"/>
      <c r="O311" s="46"/>
      <c r="P311" s="46"/>
      <c r="Q311" s="46"/>
      <c r="R311" s="46"/>
      <c r="S311" s="46"/>
      <c r="T311" s="46"/>
      <c r="U311" s="46"/>
      <c r="V311" s="46"/>
      <c r="W311" s="46"/>
      <c r="X311" s="46"/>
      <c r="Y311" s="46"/>
      <c r="Z311" s="46"/>
      <c r="AA311" s="46"/>
      <c r="AB311" s="46"/>
      <c r="AC311" s="46"/>
    </row>
    <row r="312" spans="2:29" s="45" customFormat="1" x14ac:dyDescent="0.3">
      <c r="B312" s="226"/>
      <c r="O312" s="46"/>
      <c r="P312" s="46"/>
      <c r="Q312" s="46"/>
      <c r="R312" s="46"/>
      <c r="S312" s="46"/>
      <c r="T312" s="46"/>
      <c r="U312" s="46"/>
      <c r="V312" s="46"/>
      <c r="W312" s="46"/>
      <c r="X312" s="46"/>
      <c r="Y312" s="46"/>
      <c r="Z312" s="46"/>
      <c r="AA312" s="46"/>
      <c r="AB312" s="46"/>
      <c r="AC312" s="46"/>
    </row>
    <row r="313" spans="2:29" s="45" customFormat="1" x14ac:dyDescent="0.3">
      <c r="B313" s="226"/>
      <c r="O313" s="46"/>
      <c r="P313" s="46"/>
      <c r="Q313" s="46"/>
      <c r="R313" s="46"/>
      <c r="S313" s="46"/>
      <c r="T313" s="46"/>
      <c r="U313" s="46"/>
      <c r="V313" s="46"/>
      <c r="W313" s="46"/>
      <c r="X313" s="46"/>
      <c r="Y313" s="46"/>
      <c r="Z313" s="46"/>
      <c r="AA313" s="46"/>
      <c r="AB313" s="46"/>
      <c r="AC313" s="46"/>
    </row>
    <row r="314" spans="2:29" s="45" customFormat="1" x14ac:dyDescent="0.3">
      <c r="B314" s="226"/>
      <c r="O314" s="46"/>
      <c r="P314" s="46"/>
      <c r="Q314" s="46"/>
      <c r="R314" s="46"/>
      <c r="S314" s="46"/>
      <c r="T314" s="46"/>
      <c r="U314" s="46"/>
      <c r="V314" s="46"/>
      <c r="W314" s="46"/>
      <c r="X314" s="46"/>
      <c r="Y314" s="46"/>
      <c r="Z314" s="46"/>
      <c r="AA314" s="46"/>
      <c r="AB314" s="46"/>
      <c r="AC314" s="46"/>
    </row>
    <row r="315" spans="2:29" s="45" customFormat="1" x14ac:dyDescent="0.3">
      <c r="B315" s="226"/>
      <c r="O315" s="46"/>
      <c r="P315" s="46"/>
      <c r="Q315" s="46"/>
      <c r="R315" s="46"/>
      <c r="S315" s="46"/>
      <c r="T315" s="46"/>
      <c r="U315" s="46"/>
      <c r="V315" s="46"/>
      <c r="W315" s="46"/>
      <c r="X315" s="46"/>
      <c r="Y315" s="46"/>
      <c r="Z315" s="46"/>
      <c r="AA315" s="46"/>
      <c r="AB315" s="46"/>
      <c r="AC315" s="46"/>
    </row>
    <row r="316" spans="2:29" s="45" customFormat="1" x14ac:dyDescent="0.3">
      <c r="B316" s="226"/>
      <c r="O316" s="46"/>
      <c r="P316" s="46"/>
      <c r="Q316" s="46"/>
      <c r="R316" s="46"/>
      <c r="S316" s="46"/>
      <c r="T316" s="46"/>
      <c r="U316" s="46"/>
      <c r="V316" s="46"/>
      <c r="W316" s="46"/>
      <c r="X316" s="46"/>
      <c r="Y316" s="46"/>
      <c r="Z316" s="46"/>
      <c r="AA316" s="46"/>
      <c r="AB316" s="46"/>
      <c r="AC316" s="46"/>
    </row>
    <row r="317" spans="2:29" s="45" customFormat="1" x14ac:dyDescent="0.3">
      <c r="B317" s="226"/>
      <c r="O317" s="46"/>
      <c r="P317" s="46"/>
      <c r="Q317" s="46"/>
      <c r="R317" s="46"/>
      <c r="S317" s="46"/>
      <c r="T317" s="46"/>
      <c r="U317" s="46"/>
      <c r="V317" s="46"/>
      <c r="W317" s="46"/>
      <c r="X317" s="46"/>
      <c r="Y317" s="46"/>
      <c r="Z317" s="46"/>
      <c r="AA317" s="46"/>
      <c r="AB317" s="46"/>
      <c r="AC317" s="46"/>
    </row>
    <row r="318" spans="2:29" s="45" customFormat="1" x14ac:dyDescent="0.3">
      <c r="B318" s="226"/>
      <c r="O318" s="46"/>
      <c r="P318" s="46"/>
      <c r="Q318" s="46"/>
      <c r="R318" s="46"/>
      <c r="S318" s="46"/>
      <c r="T318" s="46"/>
      <c r="U318" s="46"/>
      <c r="V318" s="46"/>
      <c r="W318" s="46"/>
      <c r="X318" s="46"/>
      <c r="Y318" s="46"/>
      <c r="Z318" s="46"/>
      <c r="AA318" s="46"/>
      <c r="AB318" s="46"/>
      <c r="AC318" s="46"/>
    </row>
    <row r="319" spans="2:29" s="45" customFormat="1" x14ac:dyDescent="0.3">
      <c r="B319" s="226"/>
      <c r="O319" s="46"/>
      <c r="P319" s="46"/>
      <c r="Q319" s="46"/>
      <c r="R319" s="46"/>
      <c r="S319" s="46"/>
      <c r="T319" s="46"/>
      <c r="U319" s="46"/>
      <c r="V319" s="46"/>
      <c r="W319" s="46"/>
      <c r="X319" s="46"/>
      <c r="Y319" s="46"/>
      <c r="Z319" s="46"/>
      <c r="AA319" s="46"/>
      <c r="AB319" s="46"/>
      <c r="AC319" s="46"/>
    </row>
    <row r="320" spans="2:29" s="45" customFormat="1" x14ac:dyDescent="0.3">
      <c r="B320" s="226"/>
      <c r="O320" s="46"/>
      <c r="P320" s="46"/>
      <c r="Q320" s="46"/>
      <c r="R320" s="46"/>
      <c r="S320" s="46"/>
      <c r="T320" s="46"/>
      <c r="U320" s="46"/>
      <c r="V320" s="46"/>
      <c r="W320" s="46"/>
      <c r="X320" s="46"/>
      <c r="Y320" s="46"/>
      <c r="Z320" s="46"/>
      <c r="AA320" s="46"/>
      <c r="AB320" s="46"/>
      <c r="AC320" s="46"/>
    </row>
    <row r="321" spans="2:29" s="45" customFormat="1" x14ac:dyDescent="0.3">
      <c r="B321" s="226"/>
      <c r="O321" s="46"/>
      <c r="P321" s="46"/>
      <c r="Q321" s="46"/>
      <c r="R321" s="46"/>
      <c r="S321" s="46"/>
      <c r="T321" s="46"/>
      <c r="U321" s="46"/>
      <c r="V321" s="46"/>
      <c r="W321" s="46"/>
      <c r="X321" s="46"/>
      <c r="Y321" s="46"/>
      <c r="Z321" s="46"/>
      <c r="AA321" s="46"/>
      <c r="AB321" s="46"/>
      <c r="AC321" s="46"/>
    </row>
    <row r="322" spans="2:29" s="45" customFormat="1" x14ac:dyDescent="0.3">
      <c r="B322" s="226"/>
      <c r="O322" s="46"/>
      <c r="P322" s="46"/>
      <c r="Q322" s="46"/>
      <c r="R322" s="46"/>
      <c r="S322" s="46"/>
      <c r="T322" s="46"/>
      <c r="U322" s="46"/>
      <c r="V322" s="46"/>
      <c r="W322" s="46"/>
      <c r="X322" s="46"/>
      <c r="Y322" s="46"/>
      <c r="Z322" s="46"/>
      <c r="AA322" s="46"/>
      <c r="AB322" s="46"/>
      <c r="AC322" s="46"/>
    </row>
    <row r="323" spans="2:29" s="45" customFormat="1" x14ac:dyDescent="0.3">
      <c r="B323" s="226"/>
      <c r="O323" s="46"/>
      <c r="P323" s="46"/>
      <c r="Q323" s="46"/>
      <c r="R323" s="46"/>
      <c r="S323" s="46"/>
      <c r="T323" s="46"/>
      <c r="U323" s="46"/>
      <c r="V323" s="46"/>
      <c r="W323" s="46"/>
      <c r="X323" s="46"/>
      <c r="Y323" s="46"/>
      <c r="Z323" s="46"/>
      <c r="AA323" s="46"/>
      <c r="AB323" s="46"/>
      <c r="AC323" s="46"/>
    </row>
    <row r="324" spans="2:29" s="45" customFormat="1" x14ac:dyDescent="0.3">
      <c r="B324" s="226"/>
      <c r="O324" s="46"/>
      <c r="P324" s="46"/>
      <c r="Q324" s="46"/>
      <c r="R324" s="46"/>
      <c r="S324" s="46"/>
      <c r="T324" s="46"/>
      <c r="U324" s="46"/>
      <c r="V324" s="46"/>
      <c r="W324" s="46"/>
      <c r="X324" s="46"/>
      <c r="Y324" s="46"/>
      <c r="Z324" s="46"/>
      <c r="AA324" s="46"/>
      <c r="AB324" s="46"/>
      <c r="AC324" s="46"/>
    </row>
    <row r="325" spans="2:29" s="45" customFormat="1" x14ac:dyDescent="0.3">
      <c r="B325" s="226"/>
      <c r="O325" s="46"/>
      <c r="P325" s="46"/>
      <c r="Q325" s="46"/>
      <c r="R325" s="46"/>
      <c r="S325" s="46"/>
      <c r="T325" s="46"/>
      <c r="U325" s="46"/>
      <c r="V325" s="46"/>
      <c r="W325" s="46"/>
      <c r="X325" s="46"/>
      <c r="Y325" s="46"/>
      <c r="Z325" s="46"/>
      <c r="AA325" s="46"/>
      <c r="AB325" s="46"/>
      <c r="AC325" s="46"/>
    </row>
    <row r="326" spans="2:29" s="45" customFormat="1" x14ac:dyDescent="0.3">
      <c r="B326" s="226"/>
      <c r="O326" s="46"/>
      <c r="P326" s="46"/>
      <c r="Q326" s="46"/>
      <c r="R326" s="46"/>
      <c r="S326" s="46"/>
      <c r="T326" s="46"/>
      <c r="U326" s="46"/>
      <c r="V326" s="46"/>
      <c r="W326" s="46"/>
      <c r="X326" s="46"/>
      <c r="Y326" s="46"/>
      <c r="Z326" s="46"/>
      <c r="AA326" s="46"/>
      <c r="AB326" s="46"/>
      <c r="AC326" s="46"/>
    </row>
    <row r="327" spans="2:29" s="45" customFormat="1" x14ac:dyDescent="0.3">
      <c r="B327" s="226"/>
      <c r="O327" s="46"/>
      <c r="P327" s="46"/>
      <c r="Q327" s="46"/>
      <c r="R327" s="46"/>
      <c r="S327" s="46"/>
      <c r="T327" s="46"/>
      <c r="U327" s="46"/>
      <c r="V327" s="46"/>
      <c r="W327" s="46"/>
      <c r="X327" s="46"/>
      <c r="Y327" s="46"/>
      <c r="Z327" s="46"/>
      <c r="AA327" s="46"/>
      <c r="AB327" s="46"/>
      <c r="AC327" s="46"/>
    </row>
    <row r="328" spans="2:29" s="45" customFormat="1" x14ac:dyDescent="0.3">
      <c r="B328" s="226"/>
      <c r="O328" s="46"/>
      <c r="P328" s="46"/>
      <c r="Q328" s="46"/>
      <c r="R328" s="46"/>
      <c r="S328" s="46"/>
      <c r="T328" s="46"/>
      <c r="U328" s="46"/>
      <c r="V328" s="46"/>
      <c r="W328" s="46"/>
      <c r="X328" s="46"/>
      <c r="Y328" s="46"/>
      <c r="Z328" s="46"/>
      <c r="AA328" s="46"/>
      <c r="AB328" s="46"/>
      <c r="AC328" s="46"/>
    </row>
    <row r="329" spans="2:29" s="45" customFormat="1" x14ac:dyDescent="0.3">
      <c r="B329" s="226"/>
      <c r="O329" s="46"/>
      <c r="P329" s="46"/>
      <c r="Q329" s="46"/>
      <c r="R329" s="46"/>
      <c r="S329" s="46"/>
      <c r="T329" s="46"/>
      <c r="U329" s="46"/>
      <c r="V329" s="46"/>
      <c r="W329" s="46"/>
      <c r="X329" s="46"/>
      <c r="Y329" s="46"/>
      <c r="Z329" s="46"/>
      <c r="AA329" s="46"/>
      <c r="AB329" s="46"/>
      <c r="AC329" s="46"/>
    </row>
    <row r="330" spans="2:29" s="45" customFormat="1" x14ac:dyDescent="0.3">
      <c r="B330" s="226"/>
      <c r="O330" s="46"/>
      <c r="P330" s="46"/>
      <c r="Q330" s="46"/>
      <c r="R330" s="46"/>
      <c r="S330" s="46"/>
      <c r="T330" s="46"/>
      <c r="U330" s="46"/>
      <c r="V330" s="46"/>
      <c r="W330" s="46"/>
      <c r="X330" s="46"/>
      <c r="Y330" s="46"/>
      <c r="Z330" s="46"/>
      <c r="AA330" s="46"/>
      <c r="AB330" s="46"/>
      <c r="AC330" s="46"/>
    </row>
    <row r="331" spans="2:29" s="45" customFormat="1" x14ac:dyDescent="0.3">
      <c r="B331" s="226"/>
      <c r="O331" s="46"/>
      <c r="P331" s="46"/>
      <c r="Q331" s="46"/>
      <c r="R331" s="46"/>
      <c r="S331" s="46"/>
      <c r="T331" s="46"/>
      <c r="U331" s="46"/>
      <c r="V331" s="46"/>
      <c r="W331" s="46"/>
      <c r="X331" s="46"/>
      <c r="Y331" s="46"/>
      <c r="Z331" s="46"/>
      <c r="AA331" s="46"/>
      <c r="AB331" s="46"/>
      <c r="AC331" s="46"/>
    </row>
    <row r="332" spans="2:29" s="45" customFormat="1" x14ac:dyDescent="0.3">
      <c r="B332" s="226"/>
      <c r="O332" s="46"/>
      <c r="P332" s="46"/>
      <c r="Q332" s="46"/>
      <c r="R332" s="46"/>
      <c r="S332" s="46"/>
      <c r="T332" s="46"/>
      <c r="U332" s="46"/>
      <c r="V332" s="46"/>
      <c r="W332" s="46"/>
      <c r="X332" s="46"/>
      <c r="Y332" s="46"/>
      <c r="Z332" s="46"/>
      <c r="AA332" s="46"/>
      <c r="AB332" s="46"/>
      <c r="AC332" s="46"/>
    </row>
    <row r="333" spans="2:29" s="45" customFormat="1" x14ac:dyDescent="0.3">
      <c r="B333" s="226"/>
      <c r="O333" s="46"/>
      <c r="P333" s="46"/>
      <c r="Q333" s="46"/>
      <c r="R333" s="46"/>
      <c r="S333" s="46"/>
      <c r="T333" s="46"/>
      <c r="U333" s="46"/>
      <c r="V333" s="46"/>
      <c r="W333" s="46"/>
      <c r="X333" s="46"/>
      <c r="Y333" s="46"/>
      <c r="Z333" s="46"/>
      <c r="AA333" s="46"/>
      <c r="AB333" s="46"/>
      <c r="AC333" s="46"/>
    </row>
    <row r="334" spans="2:29" s="45" customFormat="1" x14ac:dyDescent="0.3">
      <c r="B334" s="226"/>
      <c r="O334" s="46"/>
      <c r="P334" s="46"/>
      <c r="Q334" s="46"/>
      <c r="R334" s="46"/>
      <c r="S334" s="46"/>
      <c r="T334" s="46"/>
      <c r="U334" s="46"/>
      <c r="V334" s="46"/>
      <c r="W334" s="46"/>
      <c r="X334" s="46"/>
      <c r="Y334" s="46"/>
      <c r="Z334" s="46"/>
      <c r="AA334" s="46"/>
      <c r="AB334" s="46"/>
      <c r="AC334" s="46"/>
    </row>
    <row r="335" spans="2:29" s="45" customFormat="1" x14ac:dyDescent="0.3">
      <c r="B335" s="226"/>
      <c r="O335" s="46"/>
      <c r="P335" s="46"/>
      <c r="Q335" s="46"/>
      <c r="R335" s="46"/>
      <c r="S335" s="46"/>
      <c r="T335" s="46"/>
      <c r="U335" s="46"/>
      <c r="V335" s="46"/>
      <c r="W335" s="46"/>
      <c r="X335" s="46"/>
      <c r="Y335" s="46"/>
      <c r="Z335" s="46"/>
      <c r="AA335" s="46"/>
      <c r="AB335" s="46"/>
      <c r="AC335" s="46"/>
    </row>
    <row r="336" spans="2:29" s="45" customFormat="1" x14ac:dyDescent="0.3">
      <c r="B336" s="226"/>
      <c r="O336" s="46"/>
      <c r="P336" s="46"/>
      <c r="Q336" s="46"/>
      <c r="R336" s="46"/>
      <c r="S336" s="46"/>
      <c r="T336" s="46"/>
      <c r="U336" s="46"/>
      <c r="V336" s="46"/>
      <c r="W336" s="46"/>
      <c r="X336" s="46"/>
      <c r="Y336" s="46"/>
      <c r="Z336" s="46"/>
      <c r="AA336" s="46"/>
      <c r="AB336" s="46"/>
      <c r="AC336" s="46"/>
    </row>
    <row r="337" spans="2:29" s="45" customFormat="1" x14ac:dyDescent="0.3">
      <c r="B337" s="226"/>
      <c r="O337" s="46"/>
      <c r="P337" s="46"/>
      <c r="Q337" s="46"/>
      <c r="R337" s="46"/>
      <c r="S337" s="46"/>
      <c r="T337" s="46"/>
      <c r="U337" s="46"/>
      <c r="V337" s="46"/>
      <c r="W337" s="46"/>
      <c r="X337" s="46"/>
      <c r="Y337" s="46"/>
      <c r="Z337" s="46"/>
      <c r="AA337" s="46"/>
      <c r="AB337" s="46"/>
      <c r="AC337" s="46"/>
    </row>
    <row r="338" spans="2:29" s="45" customFormat="1" x14ac:dyDescent="0.3">
      <c r="B338" s="226"/>
      <c r="O338" s="46"/>
      <c r="P338" s="46"/>
      <c r="Q338" s="46"/>
      <c r="R338" s="46"/>
      <c r="S338" s="46"/>
      <c r="T338" s="46"/>
      <c r="U338" s="46"/>
      <c r="V338" s="46"/>
      <c r="W338" s="46"/>
      <c r="X338" s="46"/>
      <c r="Y338" s="46"/>
      <c r="Z338" s="46"/>
      <c r="AA338" s="46"/>
      <c r="AB338" s="46"/>
      <c r="AC338" s="46"/>
    </row>
    <row r="339" spans="2:29" s="45" customFormat="1" x14ac:dyDescent="0.3">
      <c r="B339" s="226"/>
      <c r="O339" s="46"/>
      <c r="P339" s="46"/>
      <c r="Q339" s="46"/>
      <c r="R339" s="46"/>
      <c r="S339" s="46"/>
      <c r="T339" s="46"/>
      <c r="U339" s="46"/>
      <c r="V339" s="46"/>
      <c r="W339" s="46"/>
      <c r="X339" s="46"/>
      <c r="Y339" s="46"/>
      <c r="Z339" s="46"/>
      <c r="AA339" s="46"/>
      <c r="AB339" s="46"/>
      <c r="AC339" s="46"/>
    </row>
    <row r="340" spans="2:29" s="45" customFormat="1" x14ac:dyDescent="0.3">
      <c r="B340" s="226"/>
      <c r="O340" s="46"/>
      <c r="P340" s="46"/>
      <c r="Q340" s="46"/>
      <c r="R340" s="46"/>
      <c r="S340" s="46"/>
      <c r="T340" s="46"/>
      <c r="U340" s="46"/>
      <c r="V340" s="46"/>
      <c r="W340" s="46"/>
      <c r="X340" s="46"/>
      <c r="Y340" s="46"/>
      <c r="Z340" s="46"/>
      <c r="AA340" s="46"/>
      <c r="AB340" s="46"/>
      <c r="AC340" s="46"/>
    </row>
    <row r="341" spans="2:29" s="45" customFormat="1" x14ac:dyDescent="0.3">
      <c r="B341" s="226"/>
      <c r="O341" s="46"/>
      <c r="P341" s="46"/>
      <c r="Q341" s="46"/>
      <c r="R341" s="46"/>
      <c r="S341" s="46"/>
      <c r="T341" s="46"/>
      <c r="U341" s="46"/>
      <c r="V341" s="46"/>
      <c r="W341" s="46"/>
      <c r="X341" s="46"/>
      <c r="Y341" s="46"/>
      <c r="Z341" s="46"/>
      <c r="AA341" s="46"/>
      <c r="AB341" s="46"/>
      <c r="AC341" s="46"/>
    </row>
    <row r="342" spans="2:29" s="45" customFormat="1" x14ac:dyDescent="0.3">
      <c r="B342" s="226"/>
      <c r="O342" s="46"/>
      <c r="P342" s="46"/>
      <c r="Q342" s="46"/>
      <c r="R342" s="46"/>
      <c r="S342" s="46"/>
      <c r="T342" s="46"/>
      <c r="U342" s="46"/>
      <c r="V342" s="46"/>
      <c r="W342" s="46"/>
      <c r="X342" s="46"/>
      <c r="Y342" s="46"/>
      <c r="Z342" s="46"/>
      <c r="AA342" s="46"/>
      <c r="AB342" s="46"/>
      <c r="AC342" s="46"/>
    </row>
    <row r="343" spans="2:29" s="45" customFormat="1" x14ac:dyDescent="0.3">
      <c r="B343" s="226"/>
      <c r="O343" s="46"/>
      <c r="P343" s="46"/>
      <c r="Q343" s="46"/>
      <c r="R343" s="46"/>
      <c r="S343" s="46"/>
      <c r="T343" s="46"/>
      <c r="U343" s="46"/>
      <c r="V343" s="46"/>
      <c r="W343" s="46"/>
      <c r="X343" s="46"/>
      <c r="Y343" s="46"/>
      <c r="Z343" s="46"/>
      <c r="AA343" s="46"/>
      <c r="AB343" s="46"/>
      <c r="AC343" s="46"/>
    </row>
    <row r="344" spans="2:29" s="45" customFormat="1" x14ac:dyDescent="0.3">
      <c r="B344" s="226"/>
      <c r="O344" s="46"/>
      <c r="P344" s="46"/>
      <c r="Q344" s="46"/>
      <c r="R344" s="46"/>
      <c r="S344" s="46"/>
      <c r="T344" s="46"/>
      <c r="U344" s="46"/>
      <c r="V344" s="46"/>
      <c r="W344" s="46"/>
      <c r="X344" s="46"/>
      <c r="Y344" s="46"/>
      <c r="Z344" s="46"/>
      <c r="AA344" s="46"/>
      <c r="AB344" s="46"/>
      <c r="AC344" s="46"/>
    </row>
    <row r="345" spans="2:29" s="45" customFormat="1" x14ac:dyDescent="0.3">
      <c r="B345" s="226"/>
      <c r="O345" s="46"/>
      <c r="P345" s="46"/>
      <c r="Q345" s="46"/>
      <c r="R345" s="46"/>
      <c r="S345" s="46"/>
      <c r="T345" s="46"/>
      <c r="U345" s="46"/>
      <c r="V345" s="46"/>
      <c r="W345" s="46"/>
      <c r="X345" s="46"/>
      <c r="Y345" s="46"/>
      <c r="Z345" s="46"/>
      <c r="AA345" s="46"/>
      <c r="AB345" s="46"/>
      <c r="AC345" s="46"/>
    </row>
    <row r="346" spans="2:29" s="45" customFormat="1" x14ac:dyDescent="0.3">
      <c r="B346" s="226"/>
      <c r="O346" s="46"/>
      <c r="P346" s="46"/>
      <c r="Q346" s="46"/>
      <c r="R346" s="46"/>
      <c r="S346" s="46"/>
      <c r="T346" s="46"/>
      <c r="U346" s="46"/>
      <c r="V346" s="46"/>
      <c r="W346" s="46"/>
      <c r="X346" s="46"/>
      <c r="Y346" s="46"/>
      <c r="Z346" s="46"/>
      <c r="AA346" s="46"/>
      <c r="AB346" s="46"/>
      <c r="AC346" s="46"/>
    </row>
    <row r="347" spans="2:29" s="45" customFormat="1" x14ac:dyDescent="0.3">
      <c r="B347" s="226"/>
      <c r="O347" s="46"/>
      <c r="P347" s="46"/>
      <c r="Q347" s="46"/>
      <c r="R347" s="46"/>
      <c r="S347" s="46"/>
      <c r="T347" s="46"/>
      <c r="U347" s="46"/>
      <c r="V347" s="46"/>
      <c r="W347" s="46"/>
      <c r="X347" s="46"/>
      <c r="Y347" s="46"/>
      <c r="Z347" s="46"/>
      <c r="AA347" s="46"/>
      <c r="AB347" s="46"/>
      <c r="AC347" s="46"/>
    </row>
    <row r="348" spans="2:29" s="45" customFormat="1" x14ac:dyDescent="0.3">
      <c r="B348" s="226"/>
      <c r="O348" s="46"/>
      <c r="P348" s="46"/>
      <c r="Q348" s="46"/>
      <c r="R348" s="46"/>
      <c r="S348" s="46"/>
      <c r="T348" s="46"/>
      <c r="U348" s="46"/>
      <c r="V348" s="46"/>
      <c r="W348" s="46"/>
      <c r="X348" s="46"/>
      <c r="Y348" s="46"/>
      <c r="Z348" s="46"/>
      <c r="AA348" s="46"/>
      <c r="AB348" s="46"/>
      <c r="AC348" s="46"/>
    </row>
    <row r="349" spans="2:29" s="45" customFormat="1" x14ac:dyDescent="0.3">
      <c r="B349" s="226"/>
      <c r="O349" s="46"/>
      <c r="P349" s="46"/>
      <c r="Q349" s="46"/>
      <c r="R349" s="46"/>
      <c r="S349" s="46"/>
      <c r="T349" s="46"/>
      <c r="U349" s="46"/>
      <c r="V349" s="46"/>
      <c r="W349" s="46"/>
      <c r="X349" s="46"/>
      <c r="Y349" s="46"/>
      <c r="Z349" s="46"/>
      <c r="AA349" s="46"/>
      <c r="AB349" s="46"/>
      <c r="AC349" s="46"/>
    </row>
    <row r="350" spans="2:29" s="45" customFormat="1" x14ac:dyDescent="0.3">
      <c r="B350" s="226"/>
      <c r="O350" s="46"/>
      <c r="P350" s="46"/>
      <c r="Q350" s="46"/>
      <c r="R350" s="46"/>
      <c r="S350" s="46"/>
      <c r="T350" s="46"/>
      <c r="U350" s="46"/>
      <c r="V350" s="46"/>
      <c r="W350" s="46"/>
      <c r="X350" s="46"/>
      <c r="Y350" s="46"/>
      <c r="Z350" s="46"/>
      <c r="AA350" s="46"/>
      <c r="AB350" s="46"/>
      <c r="AC350" s="46"/>
    </row>
    <row r="351" spans="2:29" s="45" customFormat="1" x14ac:dyDescent="0.3">
      <c r="B351" s="226"/>
      <c r="O351" s="46"/>
      <c r="P351" s="46"/>
      <c r="Q351" s="46"/>
      <c r="R351" s="46"/>
      <c r="S351" s="46"/>
      <c r="T351" s="46"/>
      <c r="U351" s="46"/>
      <c r="V351" s="46"/>
      <c r="W351" s="46"/>
      <c r="X351" s="46"/>
      <c r="Y351" s="46"/>
      <c r="Z351" s="46"/>
      <c r="AA351" s="46"/>
      <c r="AB351" s="46"/>
      <c r="AC351" s="46"/>
    </row>
    <row r="352" spans="2:29" s="45" customFormat="1" x14ac:dyDescent="0.3">
      <c r="B352" s="226"/>
      <c r="O352" s="46"/>
      <c r="P352" s="46"/>
      <c r="Q352" s="46"/>
      <c r="R352" s="46"/>
      <c r="S352" s="46"/>
      <c r="T352" s="46"/>
      <c r="U352" s="46"/>
      <c r="V352" s="46"/>
      <c r="W352" s="46"/>
      <c r="X352" s="46"/>
      <c r="Y352" s="46"/>
      <c r="Z352" s="46"/>
      <c r="AA352" s="46"/>
      <c r="AB352" s="46"/>
      <c r="AC352" s="46"/>
    </row>
    <row r="353" spans="2:29" s="45" customFormat="1" x14ac:dyDescent="0.3">
      <c r="B353" s="226"/>
      <c r="O353" s="46"/>
      <c r="P353" s="46"/>
      <c r="Q353" s="46"/>
      <c r="R353" s="46"/>
      <c r="S353" s="46"/>
      <c r="T353" s="46"/>
      <c r="U353" s="46"/>
      <c r="V353" s="46"/>
      <c r="W353" s="46"/>
      <c r="X353" s="46"/>
      <c r="Y353" s="46"/>
      <c r="Z353" s="46"/>
      <c r="AA353" s="46"/>
      <c r="AB353" s="46"/>
      <c r="AC353" s="46"/>
    </row>
    <row r="354" spans="2:29" s="45" customFormat="1" x14ac:dyDescent="0.3">
      <c r="B354" s="226"/>
      <c r="O354" s="46"/>
      <c r="P354" s="46"/>
      <c r="Q354" s="46"/>
      <c r="R354" s="46"/>
      <c r="S354" s="46"/>
      <c r="T354" s="46"/>
      <c r="U354" s="46"/>
      <c r="V354" s="46"/>
      <c r="W354" s="46"/>
      <c r="X354" s="46"/>
      <c r="Y354" s="46"/>
      <c r="Z354" s="46"/>
      <c r="AA354" s="46"/>
      <c r="AB354" s="46"/>
      <c r="AC354" s="46"/>
    </row>
    <row r="355" spans="2:29" s="45" customFormat="1" x14ac:dyDescent="0.3">
      <c r="B355" s="226"/>
      <c r="O355" s="46"/>
      <c r="P355" s="46"/>
      <c r="Q355" s="46"/>
      <c r="R355" s="46"/>
      <c r="S355" s="46"/>
      <c r="T355" s="46"/>
      <c r="U355" s="46"/>
      <c r="V355" s="46"/>
      <c r="W355" s="46"/>
      <c r="X355" s="46"/>
      <c r="Y355" s="46"/>
      <c r="Z355" s="46"/>
      <c r="AA355" s="46"/>
      <c r="AB355" s="46"/>
      <c r="AC355" s="46"/>
    </row>
    <row r="356" spans="2:29" s="45" customFormat="1" x14ac:dyDescent="0.3">
      <c r="B356" s="226"/>
      <c r="O356" s="46"/>
      <c r="P356" s="46"/>
      <c r="Q356" s="46"/>
      <c r="R356" s="46"/>
      <c r="S356" s="46"/>
      <c r="T356" s="46"/>
      <c r="U356" s="46"/>
      <c r="V356" s="46"/>
      <c r="W356" s="46"/>
      <c r="X356" s="46"/>
      <c r="Y356" s="46"/>
      <c r="Z356" s="46"/>
      <c r="AA356" s="46"/>
      <c r="AB356" s="46"/>
      <c r="AC356" s="46"/>
    </row>
    <row r="357" spans="2:29" s="45" customFormat="1" x14ac:dyDescent="0.3">
      <c r="B357" s="226"/>
      <c r="O357" s="46"/>
      <c r="P357" s="46"/>
      <c r="Q357" s="46"/>
      <c r="R357" s="46"/>
      <c r="S357" s="46"/>
      <c r="T357" s="46"/>
      <c r="U357" s="46"/>
      <c r="V357" s="46"/>
      <c r="W357" s="46"/>
      <c r="X357" s="46"/>
      <c r="Y357" s="46"/>
      <c r="Z357" s="46"/>
      <c r="AA357" s="46"/>
      <c r="AB357" s="46"/>
      <c r="AC357" s="46"/>
    </row>
    <row r="358" spans="2:29" s="45" customFormat="1" x14ac:dyDescent="0.3">
      <c r="B358" s="226"/>
      <c r="O358" s="46"/>
      <c r="P358" s="46"/>
      <c r="Q358" s="46"/>
      <c r="R358" s="46"/>
      <c r="S358" s="46"/>
      <c r="T358" s="46"/>
      <c r="U358" s="46"/>
      <c r="V358" s="46"/>
      <c r="W358" s="46"/>
      <c r="X358" s="46"/>
      <c r="Y358" s="46"/>
      <c r="Z358" s="46"/>
      <c r="AA358" s="46"/>
      <c r="AB358" s="46"/>
      <c r="AC358" s="46"/>
    </row>
    <row r="359" spans="2:29" s="45" customFormat="1" x14ac:dyDescent="0.3">
      <c r="B359" s="226"/>
      <c r="O359" s="46"/>
      <c r="P359" s="46"/>
      <c r="Q359" s="46"/>
      <c r="R359" s="46"/>
      <c r="S359" s="46"/>
      <c r="T359" s="46"/>
      <c r="U359" s="46"/>
      <c r="V359" s="46"/>
      <c r="W359" s="46"/>
      <c r="X359" s="46"/>
      <c r="Y359" s="46"/>
      <c r="Z359" s="46"/>
      <c r="AA359" s="46"/>
      <c r="AB359" s="46"/>
      <c r="AC359" s="46"/>
    </row>
    <row r="360" spans="2:29" s="45" customFormat="1" x14ac:dyDescent="0.3">
      <c r="B360" s="226"/>
      <c r="O360" s="46"/>
      <c r="P360" s="46"/>
      <c r="Q360" s="46"/>
      <c r="R360" s="46"/>
      <c r="S360" s="46"/>
      <c r="T360" s="46"/>
      <c r="U360" s="46"/>
      <c r="V360" s="46"/>
      <c r="W360" s="46"/>
      <c r="X360" s="46"/>
      <c r="Y360" s="46"/>
      <c r="Z360" s="46"/>
      <c r="AA360" s="46"/>
      <c r="AB360" s="46"/>
      <c r="AC360" s="46"/>
    </row>
    <row r="361" spans="2:29" s="45" customFormat="1" x14ac:dyDescent="0.3">
      <c r="B361" s="226"/>
      <c r="O361" s="46"/>
      <c r="P361" s="46"/>
      <c r="Q361" s="46"/>
      <c r="R361" s="46"/>
      <c r="S361" s="46"/>
      <c r="T361" s="46"/>
      <c r="U361" s="46"/>
      <c r="V361" s="46"/>
      <c r="W361" s="46"/>
      <c r="X361" s="46"/>
      <c r="Y361" s="46"/>
      <c r="Z361" s="46"/>
      <c r="AA361" s="46"/>
      <c r="AB361" s="46"/>
      <c r="AC361" s="46"/>
    </row>
    <row r="362" spans="2:29" s="45" customFormat="1" x14ac:dyDescent="0.3">
      <c r="B362" s="226"/>
      <c r="O362" s="46"/>
      <c r="P362" s="46"/>
      <c r="Q362" s="46"/>
      <c r="R362" s="46"/>
      <c r="S362" s="46"/>
      <c r="T362" s="46"/>
      <c r="U362" s="46"/>
      <c r="V362" s="46"/>
      <c r="W362" s="46"/>
      <c r="X362" s="46"/>
      <c r="Y362" s="46"/>
      <c r="Z362" s="46"/>
      <c r="AA362" s="46"/>
      <c r="AB362" s="46"/>
      <c r="AC362" s="46"/>
    </row>
    <row r="363" spans="2:29" s="45" customFormat="1" x14ac:dyDescent="0.3">
      <c r="B363" s="226"/>
      <c r="O363" s="46"/>
      <c r="P363" s="46"/>
      <c r="Q363" s="46"/>
      <c r="R363" s="46"/>
      <c r="S363" s="46"/>
      <c r="T363" s="46"/>
      <c r="U363" s="46"/>
      <c r="V363" s="46"/>
      <c r="W363" s="46"/>
      <c r="X363" s="46"/>
      <c r="Y363" s="46"/>
      <c r="Z363" s="46"/>
      <c r="AA363" s="46"/>
      <c r="AB363" s="46"/>
      <c r="AC363" s="46"/>
    </row>
    <row r="364" spans="2:29" s="45" customFormat="1" x14ac:dyDescent="0.3">
      <c r="B364" s="226"/>
      <c r="O364" s="46"/>
      <c r="P364" s="46"/>
      <c r="Q364" s="46"/>
      <c r="R364" s="46"/>
      <c r="S364" s="46"/>
      <c r="T364" s="46"/>
      <c r="U364" s="46"/>
      <c r="V364" s="46"/>
      <c r="W364" s="46"/>
      <c r="X364" s="46"/>
      <c r="Y364" s="46"/>
      <c r="Z364" s="46"/>
      <c r="AA364" s="46"/>
      <c r="AB364" s="46"/>
      <c r="AC364" s="46"/>
    </row>
    <row r="365" spans="2:29" s="45" customFormat="1" x14ac:dyDescent="0.3">
      <c r="B365" s="226"/>
      <c r="O365" s="46"/>
      <c r="P365" s="46"/>
      <c r="Q365" s="46"/>
      <c r="R365" s="46"/>
      <c r="S365" s="46"/>
      <c r="T365" s="46"/>
      <c r="U365" s="46"/>
      <c r="V365" s="46"/>
      <c r="W365" s="46"/>
      <c r="X365" s="46"/>
      <c r="Y365" s="46"/>
      <c r="Z365" s="46"/>
      <c r="AA365" s="46"/>
      <c r="AB365" s="46"/>
      <c r="AC365" s="46"/>
    </row>
    <row r="366" spans="2:29" s="45" customFormat="1" x14ac:dyDescent="0.3">
      <c r="B366" s="226"/>
      <c r="O366" s="46"/>
      <c r="P366" s="46"/>
      <c r="Q366" s="46"/>
      <c r="R366" s="46"/>
      <c r="S366" s="46"/>
      <c r="T366" s="46"/>
      <c r="U366" s="46"/>
      <c r="V366" s="46"/>
      <c r="W366" s="46"/>
      <c r="X366" s="46"/>
      <c r="Y366" s="46"/>
      <c r="Z366" s="46"/>
      <c r="AA366" s="46"/>
      <c r="AB366" s="46"/>
      <c r="AC366" s="46"/>
    </row>
    <row r="367" spans="2:29" s="45" customFormat="1" x14ac:dyDescent="0.3">
      <c r="B367" s="226"/>
      <c r="O367" s="46"/>
      <c r="P367" s="46"/>
      <c r="Q367" s="46"/>
      <c r="R367" s="46"/>
      <c r="S367" s="46"/>
      <c r="T367" s="46"/>
      <c r="U367" s="46"/>
      <c r="V367" s="46"/>
      <c r="W367" s="46"/>
      <c r="X367" s="46"/>
      <c r="Y367" s="46"/>
      <c r="Z367" s="46"/>
      <c r="AA367" s="46"/>
      <c r="AB367" s="46"/>
      <c r="AC367" s="46"/>
    </row>
    <row r="368" spans="2:29" s="45" customFormat="1" x14ac:dyDescent="0.3">
      <c r="B368" s="226"/>
      <c r="O368" s="46"/>
      <c r="P368" s="46"/>
      <c r="Q368" s="46"/>
      <c r="R368" s="46"/>
      <c r="S368" s="46"/>
      <c r="T368" s="46"/>
      <c r="U368" s="46"/>
      <c r="V368" s="46"/>
      <c r="W368" s="46"/>
      <c r="X368" s="46"/>
      <c r="Y368" s="46"/>
      <c r="Z368" s="46"/>
      <c r="AA368" s="46"/>
      <c r="AB368" s="46"/>
      <c r="AC368" s="46"/>
    </row>
    <row r="369" spans="2:29" s="45" customFormat="1" x14ac:dyDescent="0.3">
      <c r="B369" s="226"/>
      <c r="O369" s="46"/>
      <c r="P369" s="46"/>
      <c r="Q369" s="46"/>
      <c r="R369" s="46"/>
      <c r="S369" s="46"/>
      <c r="T369" s="46"/>
      <c r="U369" s="46"/>
      <c r="V369" s="46"/>
      <c r="W369" s="46"/>
      <c r="X369" s="46"/>
      <c r="Y369" s="46"/>
      <c r="Z369" s="46"/>
      <c r="AA369" s="46"/>
      <c r="AB369" s="46"/>
      <c r="AC369" s="46"/>
    </row>
    <row r="370" spans="2:29" s="45" customFormat="1" x14ac:dyDescent="0.3">
      <c r="B370" s="226"/>
      <c r="O370" s="46"/>
      <c r="P370" s="46"/>
      <c r="Q370" s="46"/>
      <c r="R370" s="46"/>
      <c r="S370" s="46"/>
      <c r="T370" s="46"/>
      <c r="U370" s="46"/>
      <c r="V370" s="46"/>
      <c r="W370" s="46"/>
      <c r="X370" s="46"/>
      <c r="Y370" s="46"/>
      <c r="Z370" s="46"/>
      <c r="AA370" s="46"/>
      <c r="AB370" s="46"/>
      <c r="AC370" s="46"/>
    </row>
    <row r="371" spans="2:29" s="45" customFormat="1" x14ac:dyDescent="0.3">
      <c r="B371" s="226"/>
      <c r="O371" s="46"/>
      <c r="P371" s="46"/>
      <c r="Q371" s="46"/>
      <c r="R371" s="46"/>
      <c r="S371" s="46"/>
      <c r="T371" s="46"/>
      <c r="U371" s="46"/>
      <c r="V371" s="46"/>
      <c r="W371" s="46"/>
      <c r="X371" s="46"/>
      <c r="Y371" s="46"/>
      <c r="Z371" s="46"/>
      <c r="AA371" s="46"/>
      <c r="AB371" s="46"/>
      <c r="AC371" s="46"/>
    </row>
    <row r="372" spans="2:29" s="45" customFormat="1" x14ac:dyDescent="0.3">
      <c r="B372" s="226"/>
      <c r="O372" s="46"/>
      <c r="P372" s="46"/>
      <c r="Q372" s="46"/>
      <c r="R372" s="46"/>
      <c r="S372" s="46"/>
      <c r="T372" s="46"/>
      <c r="U372" s="46"/>
      <c r="V372" s="46"/>
      <c r="W372" s="46"/>
      <c r="X372" s="46"/>
      <c r="Y372" s="46"/>
      <c r="Z372" s="46"/>
      <c r="AA372" s="46"/>
      <c r="AB372" s="46"/>
      <c r="AC372" s="46"/>
    </row>
    <row r="373" spans="2:29" s="45" customFormat="1" x14ac:dyDescent="0.3">
      <c r="B373" s="226"/>
      <c r="O373" s="46"/>
      <c r="P373" s="46"/>
      <c r="Q373" s="46"/>
      <c r="R373" s="46"/>
      <c r="S373" s="46"/>
      <c r="T373" s="46"/>
      <c r="U373" s="46"/>
      <c r="V373" s="46"/>
      <c r="W373" s="46"/>
      <c r="X373" s="46"/>
      <c r="Y373" s="46"/>
      <c r="Z373" s="46"/>
      <c r="AA373" s="46"/>
      <c r="AB373" s="46"/>
      <c r="AC373" s="46"/>
    </row>
    <row r="374" spans="2:29" s="45" customFormat="1" x14ac:dyDescent="0.3">
      <c r="B374" s="226"/>
      <c r="O374" s="46"/>
      <c r="P374" s="46"/>
      <c r="Q374" s="46"/>
      <c r="R374" s="46"/>
      <c r="S374" s="46"/>
      <c r="T374" s="46"/>
      <c r="U374" s="46"/>
      <c r="V374" s="46"/>
      <c r="W374" s="46"/>
      <c r="X374" s="46"/>
      <c r="Y374" s="46"/>
      <c r="Z374" s="46"/>
      <c r="AA374" s="46"/>
      <c r="AB374" s="46"/>
      <c r="AC374" s="46"/>
    </row>
    <row r="375" spans="2:29" s="45" customFormat="1" x14ac:dyDescent="0.3">
      <c r="B375" s="226"/>
      <c r="O375" s="46"/>
      <c r="P375" s="46"/>
      <c r="Q375" s="46"/>
      <c r="R375" s="46"/>
      <c r="S375" s="46"/>
      <c r="T375" s="46"/>
      <c r="U375" s="46"/>
      <c r="V375" s="46"/>
      <c r="W375" s="46"/>
      <c r="X375" s="46"/>
      <c r="Y375" s="46"/>
      <c r="Z375" s="46"/>
      <c r="AA375" s="46"/>
      <c r="AB375" s="46"/>
      <c r="AC375" s="46"/>
    </row>
    <row r="376" spans="2:29" s="45" customFormat="1" x14ac:dyDescent="0.3">
      <c r="B376" s="226"/>
      <c r="O376" s="46"/>
      <c r="P376" s="46"/>
      <c r="Q376" s="46"/>
      <c r="R376" s="46"/>
      <c r="S376" s="46"/>
      <c r="T376" s="46"/>
      <c r="U376" s="46"/>
      <c r="V376" s="46"/>
      <c r="W376" s="46"/>
      <c r="X376" s="46"/>
      <c r="Y376" s="46"/>
      <c r="Z376" s="46"/>
      <c r="AA376" s="46"/>
      <c r="AB376" s="46"/>
      <c r="AC376" s="46"/>
    </row>
    <row r="377" spans="2:29" s="45" customFormat="1" x14ac:dyDescent="0.3">
      <c r="B377" s="226"/>
      <c r="O377" s="46"/>
      <c r="P377" s="46"/>
      <c r="Q377" s="46"/>
      <c r="R377" s="46"/>
      <c r="S377" s="46"/>
      <c r="T377" s="46"/>
      <c r="U377" s="46"/>
      <c r="V377" s="46"/>
      <c r="W377" s="46"/>
      <c r="X377" s="46"/>
      <c r="Y377" s="46"/>
      <c r="Z377" s="46"/>
      <c r="AA377" s="46"/>
      <c r="AB377" s="46"/>
      <c r="AC377" s="46"/>
    </row>
    <row r="378" spans="2:29" s="45" customFormat="1" x14ac:dyDescent="0.3">
      <c r="B378" s="226"/>
      <c r="O378" s="46"/>
      <c r="P378" s="46"/>
      <c r="Q378" s="46"/>
      <c r="R378" s="46"/>
      <c r="S378" s="46"/>
      <c r="T378" s="46"/>
      <c r="U378" s="46"/>
      <c r="V378" s="46"/>
      <c r="W378" s="46"/>
      <c r="X378" s="46"/>
      <c r="Y378" s="46"/>
      <c r="Z378" s="46"/>
      <c r="AA378" s="46"/>
      <c r="AB378" s="46"/>
      <c r="AC378" s="46"/>
    </row>
    <row r="379" spans="2:29" s="45" customFormat="1" x14ac:dyDescent="0.3">
      <c r="B379" s="226"/>
      <c r="O379" s="46"/>
      <c r="P379" s="46"/>
      <c r="Q379" s="46"/>
      <c r="R379" s="46"/>
      <c r="S379" s="46"/>
      <c r="T379" s="46"/>
      <c r="U379" s="46"/>
      <c r="V379" s="46"/>
      <c r="W379" s="46"/>
      <c r="X379" s="46"/>
      <c r="Y379" s="46"/>
      <c r="Z379" s="46"/>
      <c r="AA379" s="46"/>
      <c r="AB379" s="46"/>
      <c r="AC379" s="46"/>
    </row>
    <row r="380" spans="2:29" s="45" customFormat="1" x14ac:dyDescent="0.3">
      <c r="B380" s="226"/>
      <c r="O380" s="46"/>
      <c r="P380" s="46"/>
      <c r="Q380" s="46"/>
      <c r="R380" s="46"/>
      <c r="S380" s="46"/>
      <c r="T380" s="46"/>
      <c r="U380" s="46"/>
      <c r="V380" s="46"/>
      <c r="W380" s="46"/>
      <c r="X380" s="46"/>
      <c r="Y380" s="46"/>
      <c r="Z380" s="46"/>
      <c r="AA380" s="46"/>
      <c r="AB380" s="46"/>
      <c r="AC380" s="46"/>
    </row>
    <row r="381" spans="2:29" s="45" customFormat="1" x14ac:dyDescent="0.3">
      <c r="B381" s="226"/>
      <c r="O381" s="46"/>
      <c r="P381" s="46"/>
      <c r="Q381" s="46"/>
      <c r="R381" s="46"/>
      <c r="S381" s="46"/>
      <c r="T381" s="46"/>
      <c r="U381" s="46"/>
      <c r="V381" s="46"/>
      <c r="W381" s="46"/>
      <c r="X381" s="46"/>
      <c r="Y381" s="46"/>
      <c r="Z381" s="46"/>
      <c r="AA381" s="46"/>
      <c r="AB381" s="46"/>
      <c r="AC381" s="46"/>
    </row>
    <row r="382" spans="2:29" s="45" customFormat="1" x14ac:dyDescent="0.3">
      <c r="B382" s="226"/>
      <c r="O382" s="46"/>
      <c r="P382" s="46"/>
      <c r="Q382" s="46"/>
      <c r="R382" s="46"/>
      <c r="S382" s="46"/>
      <c r="T382" s="46"/>
      <c r="U382" s="46"/>
      <c r="V382" s="46"/>
      <c r="W382" s="46"/>
      <c r="X382" s="46"/>
      <c r="Y382" s="46"/>
      <c r="Z382" s="46"/>
      <c r="AA382" s="46"/>
      <c r="AB382" s="46"/>
      <c r="AC382" s="46"/>
    </row>
    <row r="383" spans="2:29" s="45" customFormat="1" x14ac:dyDescent="0.3">
      <c r="B383" s="226"/>
      <c r="O383" s="46"/>
      <c r="P383" s="46"/>
      <c r="Q383" s="46"/>
      <c r="R383" s="46"/>
      <c r="S383" s="46"/>
      <c r="T383" s="46"/>
      <c r="U383" s="46"/>
      <c r="V383" s="46"/>
      <c r="W383" s="46"/>
      <c r="X383" s="46"/>
      <c r="Y383" s="46"/>
      <c r="Z383" s="46"/>
      <c r="AA383" s="46"/>
      <c r="AB383" s="46"/>
      <c r="AC383" s="46"/>
    </row>
    <row r="384" spans="2:29" s="45" customFormat="1" x14ac:dyDescent="0.3">
      <c r="B384" s="226"/>
      <c r="O384" s="46"/>
      <c r="P384" s="46"/>
      <c r="Q384" s="46"/>
      <c r="R384" s="46"/>
      <c r="S384" s="46"/>
      <c r="T384" s="46"/>
      <c r="U384" s="46"/>
      <c r="V384" s="46"/>
      <c r="W384" s="46"/>
      <c r="X384" s="46"/>
      <c r="Y384" s="46"/>
      <c r="Z384" s="46"/>
      <c r="AA384" s="46"/>
      <c r="AB384" s="46"/>
      <c r="AC384" s="46"/>
    </row>
    <row r="385" spans="2:29" s="45" customFormat="1" x14ac:dyDescent="0.3">
      <c r="B385" s="226"/>
      <c r="O385" s="46"/>
      <c r="P385" s="46"/>
      <c r="Q385" s="46"/>
      <c r="R385" s="46"/>
      <c r="S385" s="46"/>
      <c r="T385" s="46"/>
      <c r="U385" s="46"/>
      <c r="V385" s="46"/>
      <c r="W385" s="46"/>
      <c r="X385" s="46"/>
      <c r="Y385" s="46"/>
      <c r="Z385" s="46"/>
      <c r="AA385" s="46"/>
      <c r="AB385" s="46"/>
      <c r="AC385" s="46"/>
    </row>
    <row r="386" spans="2:29" s="45" customFormat="1" x14ac:dyDescent="0.3">
      <c r="B386" s="226"/>
      <c r="O386" s="46"/>
      <c r="P386" s="46"/>
      <c r="Q386" s="46"/>
      <c r="R386" s="46"/>
      <c r="S386" s="46"/>
      <c r="T386" s="46"/>
      <c r="U386" s="46"/>
      <c r="V386" s="46"/>
      <c r="W386" s="46"/>
      <c r="X386" s="46"/>
      <c r="Y386" s="46"/>
      <c r="Z386" s="46"/>
      <c r="AA386" s="46"/>
      <c r="AB386" s="46"/>
      <c r="AC386" s="46"/>
    </row>
    <row r="387" spans="2:29" s="45" customFormat="1" x14ac:dyDescent="0.3">
      <c r="B387" s="226"/>
      <c r="O387" s="46"/>
      <c r="P387" s="46"/>
      <c r="Q387" s="46"/>
      <c r="R387" s="46"/>
      <c r="S387" s="46"/>
      <c r="T387" s="46"/>
      <c r="U387" s="46"/>
      <c r="V387" s="46"/>
      <c r="W387" s="46"/>
      <c r="X387" s="46"/>
      <c r="Y387" s="46"/>
      <c r="Z387" s="46"/>
      <c r="AA387" s="46"/>
      <c r="AB387" s="46"/>
      <c r="AC387" s="46"/>
    </row>
    <row r="388" spans="2:29" s="45" customFormat="1" x14ac:dyDescent="0.3">
      <c r="B388" s="226"/>
      <c r="O388" s="46"/>
      <c r="P388" s="46"/>
      <c r="Q388" s="46"/>
      <c r="R388" s="46"/>
      <c r="S388" s="46"/>
      <c r="T388" s="46"/>
      <c r="U388" s="46"/>
      <c r="V388" s="46"/>
      <c r="W388" s="46"/>
      <c r="X388" s="46"/>
      <c r="Y388" s="46"/>
      <c r="Z388" s="46"/>
      <c r="AA388" s="46"/>
      <c r="AB388" s="46"/>
      <c r="AC388" s="46"/>
    </row>
    <row r="389" spans="2:29" s="45" customFormat="1" x14ac:dyDescent="0.3">
      <c r="B389" s="226"/>
      <c r="O389" s="46"/>
      <c r="P389" s="46"/>
      <c r="Q389" s="46"/>
      <c r="R389" s="46"/>
      <c r="S389" s="46"/>
      <c r="T389" s="46"/>
      <c r="U389" s="46"/>
      <c r="V389" s="46"/>
      <c r="W389" s="46"/>
      <c r="X389" s="46"/>
      <c r="Y389" s="46"/>
      <c r="Z389" s="46"/>
      <c r="AA389" s="46"/>
      <c r="AB389" s="46"/>
      <c r="AC389" s="46"/>
    </row>
    <row r="390" spans="2:29" s="45" customFormat="1" x14ac:dyDescent="0.3">
      <c r="B390" s="226"/>
      <c r="O390" s="46"/>
      <c r="P390" s="46"/>
      <c r="Q390" s="46"/>
      <c r="R390" s="46"/>
      <c r="S390" s="46"/>
      <c r="T390" s="46"/>
      <c r="U390" s="46"/>
      <c r="V390" s="46"/>
      <c r="W390" s="46"/>
      <c r="X390" s="46"/>
      <c r="Y390" s="46"/>
      <c r="Z390" s="46"/>
      <c r="AA390" s="46"/>
      <c r="AB390" s="46"/>
      <c r="AC390" s="46"/>
    </row>
    <row r="391" spans="2:29" s="45" customFormat="1" x14ac:dyDescent="0.3">
      <c r="B391" s="226"/>
      <c r="O391" s="46"/>
      <c r="P391" s="46"/>
      <c r="Q391" s="46"/>
      <c r="R391" s="46"/>
      <c r="S391" s="46"/>
      <c r="T391" s="46"/>
      <c r="U391" s="46"/>
      <c r="V391" s="46"/>
      <c r="W391" s="46"/>
      <c r="X391" s="46"/>
      <c r="Y391" s="46"/>
      <c r="Z391" s="46"/>
      <c r="AA391" s="46"/>
      <c r="AB391" s="46"/>
      <c r="AC391" s="46"/>
    </row>
    <row r="392" spans="2:29" s="45" customFormat="1" x14ac:dyDescent="0.3">
      <c r="B392" s="226"/>
      <c r="O392" s="46"/>
      <c r="P392" s="46"/>
      <c r="Q392" s="46"/>
      <c r="R392" s="46"/>
      <c r="S392" s="46"/>
      <c r="T392" s="46"/>
      <c r="U392" s="46"/>
      <c r="V392" s="46"/>
      <c r="W392" s="46"/>
      <c r="X392" s="46"/>
      <c r="Y392" s="46"/>
      <c r="Z392" s="46"/>
      <c r="AA392" s="46"/>
      <c r="AB392" s="46"/>
      <c r="AC392" s="46"/>
    </row>
    <row r="393" spans="2:29" s="45" customFormat="1" x14ac:dyDescent="0.3">
      <c r="B393" s="226"/>
      <c r="O393" s="46"/>
      <c r="P393" s="46"/>
      <c r="Q393" s="46"/>
      <c r="R393" s="46"/>
      <c r="S393" s="46"/>
      <c r="T393" s="46"/>
      <c r="U393" s="46"/>
      <c r="V393" s="46"/>
      <c r="W393" s="46"/>
      <c r="X393" s="46"/>
      <c r="Y393" s="46"/>
      <c r="Z393" s="46"/>
      <c r="AA393" s="46"/>
      <c r="AB393" s="46"/>
      <c r="AC393" s="46"/>
    </row>
    <row r="394" spans="2:29" s="45" customFormat="1" x14ac:dyDescent="0.3">
      <c r="B394" s="226"/>
      <c r="O394" s="46"/>
      <c r="P394" s="46"/>
      <c r="Q394" s="46"/>
      <c r="R394" s="46"/>
      <c r="S394" s="46"/>
      <c r="T394" s="46"/>
      <c r="U394" s="46"/>
      <c r="V394" s="46"/>
      <c r="W394" s="46"/>
      <c r="X394" s="46"/>
      <c r="Y394" s="46"/>
      <c r="Z394" s="46"/>
      <c r="AA394" s="46"/>
      <c r="AB394" s="46"/>
      <c r="AC394" s="46"/>
    </row>
    <row r="395" spans="2:29" s="45" customFormat="1" x14ac:dyDescent="0.3">
      <c r="B395" s="226"/>
      <c r="O395" s="46"/>
      <c r="P395" s="46"/>
      <c r="Q395" s="46"/>
      <c r="R395" s="46"/>
      <c r="S395" s="46"/>
      <c r="T395" s="46"/>
      <c r="U395" s="46"/>
      <c r="V395" s="46"/>
      <c r="W395" s="46"/>
      <c r="X395" s="46"/>
      <c r="Y395" s="46"/>
      <c r="Z395" s="46"/>
      <c r="AA395" s="46"/>
      <c r="AB395" s="46"/>
      <c r="AC395" s="46"/>
    </row>
    <row r="396" spans="2:29" s="45" customFormat="1" x14ac:dyDescent="0.3">
      <c r="B396" s="226"/>
      <c r="O396" s="46"/>
      <c r="P396" s="46"/>
      <c r="Q396" s="46"/>
      <c r="R396" s="46"/>
      <c r="S396" s="46"/>
      <c r="T396" s="46"/>
      <c r="U396" s="46"/>
      <c r="V396" s="46"/>
      <c r="W396" s="46"/>
      <c r="X396" s="46"/>
      <c r="Y396" s="46"/>
      <c r="Z396" s="46"/>
      <c r="AA396" s="46"/>
      <c r="AB396" s="46"/>
      <c r="AC396" s="46"/>
    </row>
    <row r="397" spans="2:29" s="45" customFormat="1" x14ac:dyDescent="0.3">
      <c r="B397" s="226"/>
      <c r="O397" s="46"/>
      <c r="P397" s="46"/>
      <c r="Q397" s="46"/>
      <c r="R397" s="46"/>
      <c r="S397" s="46"/>
      <c r="T397" s="46"/>
      <c r="U397" s="46"/>
      <c r="V397" s="46"/>
      <c r="W397" s="46"/>
      <c r="X397" s="46"/>
      <c r="Y397" s="46"/>
      <c r="Z397" s="46"/>
      <c r="AA397" s="46"/>
      <c r="AB397" s="46"/>
      <c r="AC397" s="46"/>
    </row>
    <row r="398" spans="2:29" s="45" customFormat="1" x14ac:dyDescent="0.3">
      <c r="B398" s="226"/>
      <c r="O398" s="46"/>
      <c r="P398" s="46"/>
      <c r="Q398" s="46"/>
      <c r="R398" s="46"/>
      <c r="S398" s="46"/>
      <c r="T398" s="46"/>
      <c r="U398" s="46"/>
      <c r="V398" s="46"/>
      <c r="W398" s="46"/>
      <c r="X398" s="46"/>
      <c r="Y398" s="46"/>
      <c r="Z398" s="46"/>
      <c r="AA398" s="46"/>
      <c r="AB398" s="46"/>
      <c r="AC398" s="46"/>
    </row>
    <row r="399" spans="2:29" s="45" customFormat="1" x14ac:dyDescent="0.3">
      <c r="B399" s="226"/>
      <c r="O399" s="46"/>
      <c r="P399" s="46"/>
      <c r="Q399" s="46"/>
      <c r="R399" s="46"/>
      <c r="S399" s="46"/>
      <c r="T399" s="46"/>
      <c r="U399" s="46"/>
      <c r="V399" s="46"/>
      <c r="W399" s="46"/>
      <c r="X399" s="46"/>
      <c r="Y399" s="46"/>
      <c r="Z399" s="46"/>
      <c r="AA399" s="46"/>
      <c r="AB399" s="46"/>
      <c r="AC399" s="46"/>
    </row>
    <row r="400" spans="2:29" s="45" customFormat="1" x14ac:dyDescent="0.3">
      <c r="B400" s="226"/>
      <c r="O400" s="46"/>
      <c r="P400" s="46"/>
      <c r="Q400" s="46"/>
      <c r="R400" s="46"/>
      <c r="S400" s="46"/>
      <c r="T400" s="46"/>
      <c r="U400" s="46"/>
      <c r="V400" s="46"/>
      <c r="W400" s="46"/>
      <c r="X400" s="46"/>
      <c r="Y400" s="46"/>
      <c r="Z400" s="46"/>
      <c r="AA400" s="46"/>
      <c r="AB400" s="46"/>
      <c r="AC400" s="46"/>
    </row>
    <row r="401" spans="2:29" s="45" customFormat="1" x14ac:dyDescent="0.3">
      <c r="B401" s="226"/>
      <c r="O401" s="46"/>
      <c r="P401" s="46"/>
      <c r="Q401" s="46"/>
      <c r="R401" s="46"/>
      <c r="S401" s="46"/>
      <c r="T401" s="46"/>
      <c r="U401" s="46"/>
      <c r="V401" s="46"/>
      <c r="W401" s="46"/>
      <c r="X401" s="46"/>
      <c r="Y401" s="46"/>
      <c r="Z401" s="46"/>
      <c r="AA401" s="46"/>
      <c r="AB401" s="46"/>
      <c r="AC401" s="46"/>
    </row>
    <row r="402" spans="2:29" s="45" customFormat="1" x14ac:dyDescent="0.3">
      <c r="B402" s="226"/>
      <c r="O402" s="46"/>
      <c r="P402" s="46"/>
      <c r="Q402" s="46"/>
      <c r="R402" s="46"/>
      <c r="S402" s="46"/>
      <c r="T402" s="46"/>
      <c r="U402" s="46"/>
      <c r="V402" s="46"/>
      <c r="W402" s="46"/>
      <c r="X402" s="46"/>
      <c r="Y402" s="46"/>
      <c r="Z402" s="46"/>
      <c r="AA402" s="46"/>
      <c r="AB402" s="46"/>
      <c r="AC402" s="46"/>
    </row>
    <row r="403" spans="2:29" s="45" customFormat="1" x14ac:dyDescent="0.3">
      <c r="B403" s="226"/>
      <c r="O403" s="46"/>
      <c r="P403" s="46"/>
      <c r="Q403" s="46"/>
      <c r="R403" s="46"/>
      <c r="S403" s="46"/>
      <c r="T403" s="46"/>
      <c r="U403" s="46"/>
      <c r="V403" s="46"/>
      <c r="W403" s="46"/>
      <c r="X403" s="46"/>
      <c r="Y403" s="46"/>
      <c r="Z403" s="46"/>
      <c r="AA403" s="46"/>
      <c r="AB403" s="46"/>
      <c r="AC403" s="46"/>
    </row>
    <row r="404" spans="2:29" s="45" customFormat="1" x14ac:dyDescent="0.3">
      <c r="B404" s="226"/>
      <c r="O404" s="46"/>
      <c r="P404" s="46"/>
      <c r="Q404" s="46"/>
      <c r="R404" s="46"/>
      <c r="S404" s="46"/>
      <c r="T404" s="46"/>
      <c r="U404" s="46"/>
      <c r="V404" s="46"/>
      <c r="W404" s="46"/>
      <c r="X404" s="46"/>
      <c r="Y404" s="46"/>
      <c r="Z404" s="46"/>
      <c r="AA404" s="46"/>
      <c r="AB404" s="46"/>
      <c r="AC404" s="46"/>
    </row>
    <row r="405" spans="2:29" s="45" customFormat="1" x14ac:dyDescent="0.3">
      <c r="B405" s="226"/>
      <c r="O405" s="46"/>
      <c r="P405" s="46"/>
      <c r="Q405" s="46"/>
      <c r="R405" s="46"/>
      <c r="S405" s="46"/>
      <c r="T405" s="46"/>
      <c r="U405" s="46"/>
      <c r="V405" s="46"/>
      <c r="W405" s="46"/>
      <c r="X405" s="46"/>
      <c r="Y405" s="46"/>
      <c r="Z405" s="46"/>
      <c r="AA405" s="46"/>
      <c r="AB405" s="46"/>
      <c r="AC405" s="46"/>
    </row>
    <row r="406" spans="2:29" s="45" customFormat="1" x14ac:dyDescent="0.3">
      <c r="B406" s="226"/>
      <c r="O406" s="46"/>
      <c r="P406" s="46"/>
      <c r="Q406" s="46"/>
      <c r="R406" s="46"/>
      <c r="S406" s="46"/>
      <c r="T406" s="46"/>
      <c r="U406" s="46"/>
      <c r="V406" s="46"/>
      <c r="W406" s="46"/>
      <c r="X406" s="46"/>
      <c r="Y406" s="46"/>
      <c r="Z406" s="46"/>
      <c r="AA406" s="46"/>
      <c r="AB406" s="46"/>
      <c r="AC406" s="46"/>
    </row>
    <row r="407" spans="2:29" s="45" customFormat="1" x14ac:dyDescent="0.3">
      <c r="B407" s="226"/>
      <c r="O407" s="46"/>
      <c r="P407" s="46"/>
      <c r="Q407" s="46"/>
      <c r="R407" s="46"/>
      <c r="S407" s="46"/>
      <c r="T407" s="46"/>
      <c r="U407" s="46"/>
      <c r="V407" s="46"/>
      <c r="W407" s="46"/>
      <c r="X407" s="46"/>
      <c r="Y407" s="46"/>
      <c r="Z407" s="46"/>
      <c r="AA407" s="46"/>
      <c r="AB407" s="46"/>
      <c r="AC407" s="46"/>
    </row>
    <row r="408" spans="2:29" s="45" customFormat="1" x14ac:dyDescent="0.3">
      <c r="B408" s="226"/>
      <c r="O408" s="46"/>
      <c r="P408" s="46"/>
      <c r="Q408" s="46"/>
      <c r="R408" s="46"/>
      <c r="S408" s="46"/>
      <c r="T408" s="46"/>
      <c r="U408" s="46"/>
      <c r="V408" s="46"/>
      <c r="W408" s="46"/>
      <c r="X408" s="46"/>
      <c r="Y408" s="46"/>
      <c r="Z408" s="46"/>
      <c r="AA408" s="46"/>
      <c r="AB408" s="46"/>
      <c r="AC408" s="46"/>
    </row>
    <row r="409" spans="2:29" s="45" customFormat="1" x14ac:dyDescent="0.3">
      <c r="B409" s="226"/>
      <c r="O409" s="46"/>
      <c r="P409" s="46"/>
      <c r="Q409" s="46"/>
      <c r="R409" s="46"/>
      <c r="S409" s="46"/>
      <c r="T409" s="46"/>
      <c r="U409" s="46"/>
      <c r="V409" s="46"/>
      <c r="W409" s="46"/>
      <c r="X409" s="46"/>
      <c r="Y409" s="46"/>
      <c r="Z409" s="46"/>
      <c r="AA409" s="46"/>
      <c r="AB409" s="46"/>
      <c r="AC409" s="46"/>
    </row>
    <row r="410" spans="2:29" s="45" customFormat="1" x14ac:dyDescent="0.3">
      <c r="B410" s="226"/>
      <c r="O410" s="46"/>
      <c r="P410" s="46"/>
      <c r="Q410" s="46"/>
      <c r="R410" s="46"/>
      <c r="S410" s="46"/>
      <c r="T410" s="46"/>
      <c r="U410" s="46"/>
      <c r="V410" s="46"/>
      <c r="W410" s="46"/>
      <c r="X410" s="46"/>
      <c r="Y410" s="46"/>
      <c r="Z410" s="46"/>
      <c r="AA410" s="46"/>
      <c r="AB410" s="46"/>
      <c r="AC410" s="46"/>
    </row>
    <row r="411" spans="2:29" s="45" customFormat="1" x14ac:dyDescent="0.3">
      <c r="B411" s="226"/>
      <c r="O411" s="46"/>
      <c r="P411" s="46"/>
      <c r="Q411" s="46"/>
      <c r="R411" s="46"/>
      <c r="S411" s="46"/>
      <c r="T411" s="46"/>
      <c r="U411" s="46"/>
      <c r="V411" s="46"/>
      <c r="W411" s="46"/>
      <c r="X411" s="46"/>
      <c r="Y411" s="46"/>
      <c r="Z411" s="46"/>
      <c r="AA411" s="46"/>
      <c r="AB411" s="46"/>
      <c r="AC411" s="46"/>
    </row>
    <row r="412" spans="2:29" s="45" customFormat="1" x14ac:dyDescent="0.3">
      <c r="B412" s="226"/>
      <c r="O412" s="46"/>
      <c r="P412" s="46"/>
      <c r="Q412" s="46"/>
      <c r="R412" s="46"/>
      <c r="S412" s="46"/>
      <c r="T412" s="46"/>
      <c r="U412" s="46"/>
      <c r="V412" s="46"/>
      <c r="W412" s="46"/>
      <c r="X412" s="46"/>
      <c r="Y412" s="46"/>
      <c r="Z412" s="46"/>
      <c r="AA412" s="46"/>
      <c r="AB412" s="46"/>
      <c r="AC412" s="46"/>
    </row>
    <row r="413" spans="2:29" s="45" customFormat="1" x14ac:dyDescent="0.3">
      <c r="B413" s="226"/>
      <c r="O413" s="46"/>
      <c r="P413" s="46"/>
      <c r="Q413" s="46"/>
      <c r="R413" s="46"/>
      <c r="S413" s="46"/>
      <c r="T413" s="46"/>
      <c r="U413" s="46"/>
      <c r="V413" s="46"/>
      <c r="W413" s="46"/>
      <c r="X413" s="46"/>
      <c r="Y413" s="46"/>
      <c r="Z413" s="46"/>
      <c r="AA413" s="46"/>
      <c r="AB413" s="46"/>
      <c r="AC413" s="46"/>
    </row>
    <row r="414" spans="2:29" s="45" customFormat="1" x14ac:dyDescent="0.3">
      <c r="B414" s="226"/>
      <c r="O414" s="46"/>
      <c r="P414" s="46"/>
      <c r="Q414" s="46"/>
      <c r="R414" s="46"/>
      <c r="S414" s="46"/>
      <c r="T414" s="46"/>
      <c r="U414" s="46"/>
      <c r="V414" s="46"/>
      <c r="W414" s="46"/>
      <c r="X414" s="46"/>
      <c r="Y414" s="46"/>
      <c r="Z414" s="46"/>
      <c r="AA414" s="46"/>
      <c r="AB414" s="46"/>
      <c r="AC414" s="46"/>
    </row>
    <row r="415" spans="2:29" s="45" customFormat="1" x14ac:dyDescent="0.3">
      <c r="B415" s="226"/>
      <c r="O415" s="46"/>
      <c r="P415" s="46"/>
      <c r="Q415" s="46"/>
      <c r="R415" s="46"/>
      <c r="S415" s="46"/>
      <c r="T415" s="46"/>
      <c r="U415" s="46"/>
      <c r="V415" s="46"/>
      <c r="W415" s="46"/>
      <c r="X415" s="46"/>
      <c r="Y415" s="46"/>
      <c r="Z415" s="46"/>
      <c r="AA415" s="46"/>
      <c r="AB415" s="46"/>
      <c r="AC415" s="46"/>
    </row>
    <row r="416" spans="2:29" s="45" customFormat="1" x14ac:dyDescent="0.3">
      <c r="B416" s="226"/>
      <c r="O416" s="46"/>
      <c r="P416" s="46"/>
      <c r="Q416" s="46"/>
      <c r="R416" s="46"/>
      <c r="S416" s="46"/>
      <c r="T416" s="46"/>
      <c r="U416" s="46"/>
      <c r="V416" s="46"/>
      <c r="W416" s="46"/>
      <c r="X416" s="46"/>
      <c r="Y416" s="46"/>
      <c r="Z416" s="46"/>
      <c r="AA416" s="46"/>
      <c r="AB416" s="46"/>
      <c r="AC416" s="46"/>
    </row>
    <row r="417" spans="2:29" s="45" customFormat="1" x14ac:dyDescent="0.3">
      <c r="B417" s="226"/>
      <c r="O417" s="46"/>
      <c r="P417" s="46"/>
      <c r="Q417" s="46"/>
      <c r="R417" s="46"/>
      <c r="S417" s="46"/>
      <c r="T417" s="46"/>
      <c r="U417" s="46"/>
      <c r="V417" s="46"/>
      <c r="W417" s="46"/>
      <c r="X417" s="46"/>
      <c r="Y417" s="46"/>
      <c r="Z417" s="46"/>
      <c r="AA417" s="46"/>
      <c r="AB417" s="46"/>
      <c r="AC417" s="46"/>
    </row>
    <row r="418" spans="2:29" s="45" customFormat="1" x14ac:dyDescent="0.3">
      <c r="B418" s="226"/>
      <c r="O418" s="46"/>
      <c r="P418" s="46"/>
      <c r="Q418" s="46"/>
      <c r="R418" s="46"/>
      <c r="S418" s="46"/>
      <c r="T418" s="46"/>
      <c r="U418" s="46"/>
      <c r="V418" s="46"/>
      <c r="W418" s="46"/>
      <c r="X418" s="46"/>
      <c r="Y418" s="46"/>
      <c r="Z418" s="46"/>
      <c r="AA418" s="46"/>
      <c r="AB418" s="46"/>
      <c r="AC418" s="46"/>
    </row>
    <row r="419" spans="2:29" s="45" customFormat="1" x14ac:dyDescent="0.3">
      <c r="B419" s="226"/>
      <c r="O419" s="46"/>
      <c r="P419" s="46"/>
      <c r="Q419" s="46"/>
      <c r="R419" s="46"/>
      <c r="S419" s="46"/>
      <c r="T419" s="46"/>
      <c r="U419" s="46"/>
      <c r="V419" s="46"/>
      <c r="W419" s="46"/>
      <c r="X419" s="46"/>
      <c r="Y419" s="46"/>
      <c r="Z419" s="46"/>
      <c r="AA419" s="46"/>
      <c r="AB419" s="46"/>
      <c r="AC419" s="46"/>
    </row>
    <row r="420" spans="2:29" s="45" customFormat="1" x14ac:dyDescent="0.3">
      <c r="B420" s="226"/>
      <c r="O420" s="46"/>
      <c r="P420" s="46"/>
      <c r="Q420" s="46"/>
      <c r="R420" s="46"/>
      <c r="S420" s="46"/>
      <c r="T420" s="46"/>
      <c r="U420" s="46"/>
      <c r="V420" s="46"/>
      <c r="W420" s="46"/>
      <c r="X420" s="46"/>
      <c r="Y420" s="46"/>
      <c r="Z420" s="46"/>
      <c r="AA420" s="46"/>
      <c r="AB420" s="46"/>
      <c r="AC420" s="46"/>
    </row>
    <row r="421" spans="2:29" s="45" customFormat="1" x14ac:dyDescent="0.3">
      <c r="B421" s="226"/>
      <c r="O421" s="46"/>
      <c r="P421" s="46"/>
      <c r="Q421" s="46"/>
      <c r="R421" s="46"/>
      <c r="S421" s="46"/>
      <c r="T421" s="46"/>
      <c r="U421" s="46"/>
      <c r="V421" s="46"/>
      <c r="W421" s="46"/>
      <c r="X421" s="46"/>
      <c r="Y421" s="46"/>
      <c r="Z421" s="46"/>
      <c r="AA421" s="46"/>
      <c r="AB421" s="46"/>
      <c r="AC421" s="46"/>
    </row>
    <row r="422" spans="2:29" s="45" customFormat="1" x14ac:dyDescent="0.3">
      <c r="B422" s="226"/>
      <c r="O422" s="46"/>
      <c r="P422" s="46"/>
      <c r="Q422" s="46"/>
      <c r="R422" s="46"/>
      <c r="S422" s="46"/>
      <c r="T422" s="46"/>
      <c r="U422" s="46"/>
      <c r="V422" s="46"/>
      <c r="W422" s="46"/>
      <c r="X422" s="46"/>
      <c r="Y422" s="46"/>
      <c r="Z422" s="46"/>
      <c r="AA422" s="46"/>
      <c r="AB422" s="46"/>
      <c r="AC422" s="46"/>
    </row>
    <row r="423" spans="2:29" s="45" customFormat="1" x14ac:dyDescent="0.3">
      <c r="B423" s="226"/>
      <c r="O423" s="46"/>
      <c r="P423" s="46"/>
      <c r="Q423" s="46"/>
      <c r="R423" s="46"/>
      <c r="S423" s="46"/>
      <c r="T423" s="46"/>
      <c r="U423" s="46"/>
      <c r="V423" s="46"/>
      <c r="W423" s="46"/>
      <c r="X423" s="46"/>
      <c r="Y423" s="46"/>
      <c r="Z423" s="46"/>
      <c r="AA423" s="46"/>
      <c r="AB423" s="46"/>
      <c r="AC423" s="46"/>
    </row>
    <row r="424" spans="2:29" s="45" customFormat="1" x14ac:dyDescent="0.3">
      <c r="B424" s="226"/>
      <c r="O424" s="46"/>
      <c r="P424" s="46"/>
      <c r="Q424" s="46"/>
      <c r="R424" s="46"/>
      <c r="S424" s="46"/>
      <c r="T424" s="46"/>
      <c r="U424" s="46"/>
      <c r="V424" s="46"/>
      <c r="W424" s="46"/>
      <c r="X424" s="46"/>
      <c r="Y424" s="46"/>
      <c r="Z424" s="46"/>
      <c r="AA424" s="46"/>
      <c r="AB424" s="46"/>
      <c r="AC424" s="46"/>
    </row>
    <row r="425" spans="2:29" s="45" customFormat="1" x14ac:dyDescent="0.3">
      <c r="B425" s="226"/>
      <c r="O425" s="46"/>
      <c r="P425" s="46"/>
      <c r="Q425" s="46"/>
      <c r="R425" s="46"/>
      <c r="S425" s="46"/>
      <c r="T425" s="46"/>
      <c r="U425" s="46"/>
      <c r="V425" s="46"/>
      <c r="W425" s="46"/>
      <c r="X425" s="46"/>
      <c r="Y425" s="46"/>
      <c r="Z425" s="46"/>
      <c r="AA425" s="46"/>
      <c r="AB425" s="46"/>
      <c r="AC425" s="46"/>
    </row>
    <row r="426" spans="2:29" s="45" customFormat="1" x14ac:dyDescent="0.3">
      <c r="B426" s="226"/>
      <c r="O426" s="46"/>
      <c r="P426" s="46"/>
      <c r="Q426" s="46"/>
      <c r="R426" s="46"/>
      <c r="S426" s="46"/>
      <c r="T426" s="46"/>
      <c r="U426" s="46"/>
      <c r="V426" s="46"/>
      <c r="W426" s="46"/>
      <c r="X426" s="46"/>
      <c r="Y426" s="46"/>
      <c r="Z426" s="46"/>
      <c r="AA426" s="46"/>
      <c r="AB426" s="46"/>
      <c r="AC426" s="46"/>
    </row>
    <row r="427" spans="2:29" s="45" customFormat="1" x14ac:dyDescent="0.3">
      <c r="B427" s="226"/>
      <c r="O427" s="46"/>
      <c r="P427" s="46"/>
      <c r="Q427" s="46"/>
      <c r="R427" s="46"/>
      <c r="S427" s="46"/>
      <c r="T427" s="46"/>
      <c r="U427" s="46"/>
      <c r="V427" s="46"/>
      <c r="W427" s="46"/>
      <c r="X427" s="46"/>
      <c r="Y427" s="46"/>
      <c r="Z427" s="46"/>
      <c r="AA427" s="46"/>
      <c r="AB427" s="46"/>
      <c r="AC427" s="46"/>
    </row>
    <row r="428" spans="2:29" s="45" customFormat="1" x14ac:dyDescent="0.3">
      <c r="B428" s="226"/>
      <c r="O428" s="46"/>
      <c r="P428" s="46"/>
      <c r="Q428" s="46"/>
      <c r="R428" s="46"/>
      <c r="S428" s="46"/>
      <c r="T428" s="46"/>
      <c r="U428" s="46"/>
      <c r="V428" s="46"/>
      <c r="W428" s="46"/>
      <c r="X428" s="46"/>
      <c r="Y428" s="46"/>
      <c r="Z428" s="46"/>
      <c r="AA428" s="46"/>
      <c r="AB428" s="46"/>
      <c r="AC428" s="46"/>
    </row>
    <row r="429" spans="2:29" s="45" customFormat="1" x14ac:dyDescent="0.3">
      <c r="B429" s="226"/>
      <c r="O429" s="46"/>
      <c r="P429" s="46"/>
      <c r="Q429" s="46"/>
      <c r="R429" s="46"/>
      <c r="S429" s="46"/>
      <c r="T429" s="46"/>
      <c r="U429" s="46"/>
      <c r="V429" s="46"/>
      <c r="W429" s="46"/>
      <c r="X429" s="46"/>
      <c r="Y429" s="46"/>
      <c r="Z429" s="46"/>
      <c r="AA429" s="46"/>
      <c r="AB429" s="46"/>
      <c r="AC429" s="46"/>
    </row>
    <row r="430" spans="2:29" s="45" customFormat="1" x14ac:dyDescent="0.3">
      <c r="B430" s="226"/>
      <c r="O430" s="46"/>
      <c r="P430" s="46"/>
      <c r="Q430" s="46"/>
      <c r="R430" s="46"/>
      <c r="S430" s="46"/>
      <c r="T430" s="46"/>
      <c r="U430" s="46"/>
      <c r="V430" s="46"/>
      <c r="W430" s="46"/>
      <c r="X430" s="46"/>
      <c r="Y430" s="46"/>
      <c r="Z430" s="46"/>
      <c r="AA430" s="46"/>
      <c r="AB430" s="46"/>
      <c r="AC430" s="46"/>
    </row>
    <row r="431" spans="2:29" s="45" customFormat="1" x14ac:dyDescent="0.3">
      <c r="B431" s="226"/>
      <c r="O431" s="46"/>
      <c r="P431" s="46"/>
      <c r="Q431" s="46"/>
      <c r="R431" s="46"/>
      <c r="S431" s="46"/>
      <c r="T431" s="46"/>
      <c r="U431" s="46"/>
      <c r="V431" s="46"/>
      <c r="W431" s="46"/>
      <c r="X431" s="46"/>
      <c r="Y431" s="46"/>
      <c r="Z431" s="46"/>
      <c r="AA431" s="46"/>
      <c r="AB431" s="46"/>
      <c r="AC431" s="46"/>
    </row>
    <row r="432" spans="2:29" s="45" customFormat="1" x14ac:dyDescent="0.3">
      <c r="B432" s="226"/>
      <c r="O432" s="46"/>
      <c r="P432" s="46"/>
      <c r="Q432" s="46"/>
      <c r="R432" s="46"/>
      <c r="S432" s="46"/>
      <c r="T432" s="46"/>
      <c r="U432" s="46"/>
      <c r="V432" s="46"/>
      <c r="W432" s="46"/>
      <c r="X432" s="46"/>
      <c r="Y432" s="46"/>
      <c r="Z432" s="46"/>
      <c r="AA432" s="46"/>
      <c r="AB432" s="46"/>
      <c r="AC432" s="46"/>
    </row>
    <row r="433" spans="2:29" s="45" customFormat="1" x14ac:dyDescent="0.3">
      <c r="B433" s="226"/>
      <c r="O433" s="46"/>
      <c r="P433" s="46"/>
      <c r="Q433" s="46"/>
      <c r="R433" s="46"/>
      <c r="S433" s="46"/>
      <c r="T433" s="46"/>
      <c r="U433" s="46"/>
      <c r="V433" s="46"/>
      <c r="W433" s="46"/>
      <c r="X433" s="46"/>
      <c r="Y433" s="46"/>
      <c r="Z433" s="46"/>
      <c r="AA433" s="46"/>
      <c r="AB433" s="46"/>
      <c r="AC433" s="46"/>
    </row>
    <row r="434" spans="2:29" s="45" customFormat="1" x14ac:dyDescent="0.3">
      <c r="B434" s="226"/>
      <c r="O434" s="46"/>
      <c r="P434" s="46"/>
      <c r="Q434" s="46"/>
      <c r="R434" s="46"/>
      <c r="S434" s="46"/>
      <c r="T434" s="46"/>
      <c r="U434" s="46"/>
      <c r="V434" s="46"/>
      <c r="W434" s="46"/>
      <c r="X434" s="46"/>
      <c r="Y434" s="46"/>
      <c r="Z434" s="46"/>
      <c r="AA434" s="46"/>
      <c r="AB434" s="46"/>
      <c r="AC434" s="46"/>
    </row>
    <row r="435" spans="2:29" s="45" customFormat="1" x14ac:dyDescent="0.3">
      <c r="B435" s="226"/>
      <c r="O435" s="46"/>
      <c r="P435" s="46"/>
      <c r="Q435" s="46"/>
      <c r="R435" s="46"/>
      <c r="S435" s="46"/>
      <c r="T435" s="46"/>
      <c r="U435" s="46"/>
      <c r="V435" s="46"/>
      <c r="W435" s="46"/>
      <c r="X435" s="46"/>
      <c r="Y435" s="46"/>
      <c r="Z435" s="46"/>
      <c r="AA435" s="46"/>
      <c r="AB435" s="46"/>
      <c r="AC435" s="46"/>
    </row>
    <row r="436" spans="2:29" s="45" customFormat="1" x14ac:dyDescent="0.3">
      <c r="B436" s="226"/>
      <c r="O436" s="46"/>
      <c r="P436" s="46"/>
      <c r="Q436" s="46"/>
      <c r="R436" s="46"/>
      <c r="S436" s="46"/>
      <c r="T436" s="46"/>
      <c r="U436" s="46"/>
      <c r="V436" s="46"/>
      <c r="W436" s="46"/>
      <c r="X436" s="46"/>
      <c r="Y436" s="46"/>
      <c r="Z436" s="46"/>
      <c r="AA436" s="46"/>
      <c r="AB436" s="46"/>
      <c r="AC436" s="46"/>
    </row>
    <row r="437" spans="2:29" s="45" customFormat="1" x14ac:dyDescent="0.3">
      <c r="B437" s="226"/>
      <c r="O437" s="46"/>
      <c r="P437" s="46"/>
      <c r="Q437" s="46"/>
      <c r="R437" s="46"/>
      <c r="S437" s="46"/>
      <c r="T437" s="46"/>
      <c r="U437" s="46"/>
      <c r="V437" s="46"/>
      <c r="W437" s="46"/>
      <c r="X437" s="46"/>
      <c r="Y437" s="46"/>
      <c r="Z437" s="46"/>
      <c r="AA437" s="46"/>
      <c r="AB437" s="46"/>
      <c r="AC437" s="46"/>
    </row>
    <row r="438" spans="2:29" s="45" customFormat="1" x14ac:dyDescent="0.3">
      <c r="B438" s="226"/>
      <c r="O438" s="46"/>
      <c r="P438" s="46"/>
      <c r="Q438" s="46"/>
      <c r="R438" s="46"/>
      <c r="S438" s="46"/>
      <c r="T438" s="46"/>
      <c r="U438" s="46"/>
      <c r="V438" s="46"/>
      <c r="W438" s="46"/>
      <c r="X438" s="46"/>
      <c r="Y438" s="46"/>
      <c r="Z438" s="46"/>
      <c r="AA438" s="46"/>
      <c r="AB438" s="46"/>
      <c r="AC438" s="46"/>
    </row>
    <row r="439" spans="2:29" s="45" customFormat="1" x14ac:dyDescent="0.3">
      <c r="B439" s="226"/>
      <c r="O439" s="46"/>
      <c r="P439" s="46"/>
      <c r="Q439" s="46"/>
      <c r="R439" s="46"/>
      <c r="S439" s="46"/>
      <c r="T439" s="46"/>
      <c r="U439" s="46"/>
      <c r="V439" s="46"/>
      <c r="W439" s="46"/>
      <c r="X439" s="46"/>
      <c r="Y439" s="46"/>
      <c r="Z439" s="46"/>
      <c r="AA439" s="46"/>
      <c r="AB439" s="46"/>
      <c r="AC439" s="46"/>
    </row>
    <row r="440" spans="2:29" s="45" customFormat="1" x14ac:dyDescent="0.3">
      <c r="B440" s="226"/>
      <c r="O440" s="46"/>
      <c r="P440" s="46"/>
      <c r="Q440" s="46"/>
      <c r="R440" s="46"/>
      <c r="S440" s="46"/>
      <c r="T440" s="46"/>
      <c r="U440" s="46"/>
      <c r="V440" s="46"/>
      <c r="W440" s="46"/>
      <c r="X440" s="46"/>
      <c r="Y440" s="46"/>
      <c r="Z440" s="46"/>
      <c r="AA440" s="46"/>
      <c r="AB440" s="46"/>
      <c r="AC440" s="46"/>
    </row>
    <row r="441" spans="2:29" s="45" customFormat="1" x14ac:dyDescent="0.3">
      <c r="B441" s="226"/>
      <c r="O441" s="46"/>
      <c r="P441" s="46"/>
      <c r="Q441" s="46"/>
      <c r="R441" s="46"/>
      <c r="S441" s="46"/>
      <c r="T441" s="46"/>
      <c r="U441" s="46"/>
      <c r="V441" s="46"/>
      <c r="W441" s="46"/>
      <c r="X441" s="46"/>
      <c r="Y441" s="46"/>
      <c r="Z441" s="46"/>
      <c r="AA441" s="46"/>
      <c r="AB441" s="46"/>
      <c r="AC441" s="46"/>
    </row>
    <row r="442" spans="2:29" s="45" customFormat="1" x14ac:dyDescent="0.3">
      <c r="B442" s="226"/>
      <c r="O442" s="46"/>
      <c r="P442" s="46"/>
      <c r="Q442" s="46"/>
      <c r="R442" s="46"/>
      <c r="S442" s="46"/>
      <c r="T442" s="46"/>
      <c r="U442" s="46"/>
      <c r="V442" s="46"/>
      <c r="W442" s="46"/>
      <c r="X442" s="46"/>
      <c r="Y442" s="46"/>
      <c r="Z442" s="46"/>
      <c r="AA442" s="46"/>
      <c r="AB442" s="46"/>
      <c r="AC442" s="46"/>
    </row>
    <row r="443" spans="2:29" s="45" customFormat="1" x14ac:dyDescent="0.3">
      <c r="B443" s="226"/>
      <c r="O443" s="46"/>
      <c r="P443" s="46"/>
      <c r="Q443" s="46"/>
      <c r="R443" s="46"/>
      <c r="S443" s="46"/>
      <c r="T443" s="46"/>
      <c r="U443" s="46"/>
      <c r="V443" s="46"/>
      <c r="W443" s="46"/>
      <c r="X443" s="46"/>
      <c r="Y443" s="46"/>
      <c r="Z443" s="46"/>
      <c r="AA443" s="46"/>
      <c r="AB443" s="46"/>
      <c r="AC443" s="46"/>
    </row>
    <row r="444" spans="2:29" s="45" customFormat="1" x14ac:dyDescent="0.3">
      <c r="B444" s="226"/>
      <c r="O444" s="46"/>
      <c r="P444" s="46"/>
      <c r="Q444" s="46"/>
      <c r="R444" s="46"/>
      <c r="S444" s="46"/>
      <c r="T444" s="46"/>
      <c r="U444" s="46"/>
      <c r="V444" s="46"/>
      <c r="W444" s="46"/>
      <c r="X444" s="46"/>
      <c r="Y444" s="46"/>
      <c r="Z444" s="46"/>
      <c r="AA444" s="46"/>
      <c r="AB444" s="46"/>
      <c r="AC444" s="46"/>
    </row>
    <row r="445" spans="2:29" s="45" customFormat="1" x14ac:dyDescent="0.3">
      <c r="B445" s="226"/>
      <c r="O445" s="46"/>
      <c r="P445" s="46"/>
      <c r="Q445" s="46"/>
      <c r="R445" s="46"/>
      <c r="S445" s="46"/>
      <c r="T445" s="46"/>
      <c r="U445" s="46"/>
      <c r="V445" s="46"/>
      <c r="W445" s="46"/>
      <c r="X445" s="46"/>
      <c r="Y445" s="46"/>
      <c r="Z445" s="46"/>
      <c r="AA445" s="46"/>
      <c r="AB445" s="46"/>
      <c r="AC445" s="46"/>
    </row>
    <row r="446" spans="2:29" s="45" customFormat="1" x14ac:dyDescent="0.3">
      <c r="B446" s="226"/>
      <c r="O446" s="46"/>
      <c r="P446" s="46"/>
      <c r="Q446" s="46"/>
      <c r="R446" s="46"/>
      <c r="S446" s="46"/>
      <c r="T446" s="46"/>
      <c r="U446" s="46"/>
      <c r="V446" s="46"/>
      <c r="W446" s="46"/>
      <c r="X446" s="46"/>
      <c r="Y446" s="46"/>
      <c r="Z446" s="46"/>
      <c r="AA446" s="46"/>
      <c r="AB446" s="46"/>
      <c r="AC446" s="46"/>
    </row>
    <row r="447" spans="2:29" s="45" customFormat="1" x14ac:dyDescent="0.3">
      <c r="B447" s="226"/>
      <c r="O447" s="46"/>
      <c r="P447" s="46"/>
      <c r="Q447" s="46"/>
      <c r="R447" s="46"/>
      <c r="S447" s="46"/>
      <c r="T447" s="46"/>
      <c r="U447" s="46"/>
      <c r="V447" s="46"/>
      <c r="W447" s="46"/>
      <c r="X447" s="46"/>
      <c r="Y447" s="46"/>
      <c r="Z447" s="46"/>
      <c r="AA447" s="46"/>
      <c r="AB447" s="46"/>
      <c r="AC447" s="46"/>
    </row>
    <row r="448" spans="2:29" s="45" customFormat="1" x14ac:dyDescent="0.3">
      <c r="B448" s="226"/>
      <c r="O448" s="46"/>
      <c r="P448" s="46"/>
      <c r="Q448" s="46"/>
      <c r="R448" s="46"/>
      <c r="S448" s="46"/>
      <c r="T448" s="46"/>
      <c r="U448" s="46"/>
      <c r="V448" s="46"/>
      <c r="W448" s="46"/>
      <c r="X448" s="46"/>
      <c r="Y448" s="46"/>
      <c r="Z448" s="46"/>
      <c r="AA448" s="46"/>
      <c r="AB448" s="46"/>
      <c r="AC448" s="46"/>
    </row>
    <row r="449" spans="2:29" s="45" customFormat="1" x14ac:dyDescent="0.3">
      <c r="B449" s="226"/>
      <c r="O449" s="46"/>
      <c r="P449" s="46"/>
      <c r="Q449" s="46"/>
      <c r="R449" s="46"/>
      <c r="S449" s="46"/>
      <c r="T449" s="46"/>
      <c r="U449" s="46"/>
      <c r="V449" s="46"/>
      <c r="W449" s="46"/>
      <c r="X449" s="46"/>
      <c r="Y449" s="46"/>
      <c r="Z449" s="46"/>
      <c r="AA449" s="46"/>
      <c r="AB449" s="46"/>
      <c r="AC449" s="46"/>
    </row>
    <row r="450" spans="2:29" s="45" customFormat="1" x14ac:dyDescent="0.3">
      <c r="B450" s="226"/>
      <c r="O450" s="46"/>
      <c r="P450" s="46"/>
      <c r="Q450" s="46"/>
      <c r="R450" s="46"/>
      <c r="S450" s="46"/>
      <c r="T450" s="46"/>
      <c r="U450" s="46"/>
      <c r="V450" s="46"/>
      <c r="W450" s="46"/>
      <c r="X450" s="46"/>
      <c r="Y450" s="46"/>
      <c r="Z450" s="46"/>
      <c r="AA450" s="46"/>
      <c r="AB450" s="46"/>
      <c r="AC450" s="46"/>
    </row>
    <row r="451" spans="2:29" s="45" customFormat="1" x14ac:dyDescent="0.3">
      <c r="B451" s="226"/>
      <c r="O451" s="46"/>
      <c r="P451" s="46"/>
      <c r="Q451" s="46"/>
      <c r="R451" s="46"/>
      <c r="S451" s="46"/>
      <c r="T451" s="46"/>
      <c r="U451" s="46"/>
      <c r="V451" s="46"/>
      <c r="W451" s="46"/>
      <c r="X451" s="46"/>
      <c r="Y451" s="46"/>
      <c r="Z451" s="46"/>
      <c r="AA451" s="46"/>
      <c r="AB451" s="46"/>
      <c r="AC451" s="46"/>
    </row>
    <row r="452" spans="2:29" s="45" customFormat="1" x14ac:dyDescent="0.3">
      <c r="B452" s="226"/>
      <c r="O452" s="46"/>
      <c r="P452" s="46"/>
      <c r="Q452" s="46"/>
      <c r="R452" s="46"/>
      <c r="S452" s="46"/>
      <c r="T452" s="46"/>
      <c r="U452" s="46"/>
      <c r="V452" s="46"/>
      <c r="W452" s="46"/>
      <c r="X452" s="46"/>
      <c r="Y452" s="46"/>
      <c r="Z452" s="46"/>
      <c r="AA452" s="46"/>
      <c r="AB452" s="46"/>
      <c r="AC452" s="46"/>
    </row>
    <row r="453" spans="2:29" s="45" customFormat="1" x14ac:dyDescent="0.3">
      <c r="B453" s="226"/>
      <c r="O453" s="46"/>
      <c r="P453" s="46"/>
      <c r="Q453" s="46"/>
      <c r="R453" s="46"/>
      <c r="S453" s="46"/>
      <c r="T453" s="46"/>
      <c r="U453" s="46"/>
      <c r="V453" s="46"/>
      <c r="W453" s="46"/>
      <c r="X453" s="46"/>
      <c r="Y453" s="46"/>
      <c r="Z453" s="46"/>
      <c r="AA453" s="46"/>
      <c r="AB453" s="46"/>
      <c r="AC453" s="46"/>
    </row>
    <row r="454" spans="2:29" s="45" customFormat="1" x14ac:dyDescent="0.3">
      <c r="B454" s="226"/>
      <c r="O454" s="46"/>
      <c r="P454" s="46"/>
      <c r="Q454" s="46"/>
      <c r="R454" s="46"/>
      <c r="S454" s="46"/>
      <c r="T454" s="46"/>
      <c r="U454" s="46"/>
      <c r="V454" s="46"/>
      <c r="W454" s="46"/>
      <c r="X454" s="46"/>
      <c r="Y454" s="46"/>
      <c r="Z454" s="46"/>
      <c r="AA454" s="46"/>
      <c r="AB454" s="46"/>
      <c r="AC454" s="46"/>
    </row>
    <row r="455" spans="2:29" s="45" customFormat="1" x14ac:dyDescent="0.3">
      <c r="B455" s="226"/>
      <c r="O455" s="46"/>
      <c r="P455" s="46"/>
      <c r="Q455" s="46"/>
      <c r="R455" s="46"/>
      <c r="S455" s="46"/>
      <c r="T455" s="46"/>
      <c r="U455" s="46"/>
      <c r="V455" s="46"/>
      <c r="W455" s="46"/>
      <c r="X455" s="46"/>
      <c r="Y455" s="46"/>
      <c r="Z455" s="46"/>
      <c r="AA455" s="46"/>
      <c r="AB455" s="46"/>
      <c r="AC455" s="46"/>
    </row>
    <row r="456" spans="2:29" s="45" customFormat="1" x14ac:dyDescent="0.3">
      <c r="B456" s="226"/>
      <c r="O456" s="46"/>
      <c r="P456" s="46"/>
      <c r="Q456" s="46"/>
      <c r="R456" s="46"/>
      <c r="S456" s="46"/>
      <c r="T456" s="46"/>
      <c r="U456" s="46"/>
      <c r="V456" s="46"/>
      <c r="W456" s="46"/>
      <c r="X456" s="46"/>
      <c r="Y456" s="46"/>
      <c r="Z456" s="46"/>
      <c r="AA456" s="46"/>
      <c r="AB456" s="46"/>
      <c r="AC456" s="46"/>
    </row>
    <row r="457" spans="2:29" s="45" customFormat="1" x14ac:dyDescent="0.3">
      <c r="B457" s="226"/>
      <c r="O457" s="46"/>
      <c r="P457" s="46"/>
      <c r="Q457" s="46"/>
      <c r="R457" s="46"/>
      <c r="S457" s="46"/>
      <c r="T457" s="46"/>
      <c r="U457" s="46"/>
      <c r="V457" s="46"/>
      <c r="W457" s="46"/>
      <c r="X457" s="46"/>
      <c r="Y457" s="46"/>
      <c r="Z457" s="46"/>
      <c r="AA457" s="46"/>
      <c r="AB457" s="46"/>
      <c r="AC457" s="46"/>
    </row>
    <row r="458" spans="2:29" s="45" customFormat="1" x14ac:dyDescent="0.3">
      <c r="B458" s="226"/>
      <c r="O458" s="46"/>
      <c r="P458" s="46"/>
      <c r="Q458" s="46"/>
      <c r="R458" s="46"/>
      <c r="S458" s="46"/>
      <c r="T458" s="46"/>
      <c r="U458" s="46"/>
      <c r="V458" s="46"/>
      <c r="W458" s="46"/>
      <c r="X458" s="46"/>
      <c r="Y458" s="46"/>
      <c r="Z458" s="46"/>
      <c r="AA458" s="46"/>
      <c r="AB458" s="46"/>
      <c r="AC458" s="46"/>
    </row>
    <row r="459" spans="2:29" s="45" customFormat="1" x14ac:dyDescent="0.3">
      <c r="B459" s="226"/>
      <c r="O459" s="46"/>
      <c r="P459" s="46"/>
      <c r="Q459" s="46"/>
      <c r="R459" s="46"/>
      <c r="S459" s="46"/>
      <c r="T459" s="46"/>
      <c r="U459" s="46"/>
      <c r="V459" s="46"/>
      <c r="W459" s="46"/>
      <c r="X459" s="46"/>
      <c r="Y459" s="46"/>
      <c r="Z459" s="46"/>
      <c r="AA459" s="46"/>
      <c r="AB459" s="46"/>
      <c r="AC459" s="46"/>
    </row>
    <row r="460" spans="2:29" s="45" customFormat="1" x14ac:dyDescent="0.3">
      <c r="B460" s="226"/>
      <c r="O460" s="46"/>
      <c r="P460" s="46"/>
      <c r="Q460" s="46"/>
      <c r="R460" s="46"/>
      <c r="S460" s="46"/>
      <c r="T460" s="46"/>
      <c r="U460" s="46"/>
      <c r="V460" s="46"/>
      <c r="W460" s="46"/>
      <c r="X460" s="46"/>
      <c r="Y460" s="46"/>
      <c r="Z460" s="46"/>
      <c r="AA460" s="46"/>
      <c r="AB460" s="46"/>
      <c r="AC460" s="46"/>
    </row>
    <row r="461" spans="2:29" s="45" customFormat="1" x14ac:dyDescent="0.3">
      <c r="B461" s="226"/>
      <c r="O461" s="46"/>
      <c r="P461" s="46"/>
      <c r="Q461" s="46"/>
      <c r="R461" s="46"/>
      <c r="S461" s="46"/>
      <c r="T461" s="46"/>
      <c r="U461" s="46"/>
      <c r="V461" s="46"/>
      <c r="W461" s="46"/>
      <c r="X461" s="46"/>
      <c r="Y461" s="46"/>
      <c r="Z461" s="46"/>
      <c r="AA461" s="46"/>
      <c r="AB461" s="46"/>
      <c r="AC461" s="46"/>
    </row>
    <row r="462" spans="2:29" s="45" customFormat="1" x14ac:dyDescent="0.3">
      <c r="B462" s="226"/>
      <c r="O462" s="46"/>
      <c r="P462" s="46"/>
      <c r="Q462" s="46"/>
      <c r="R462" s="46"/>
      <c r="S462" s="46"/>
      <c r="T462" s="46"/>
      <c r="U462" s="46"/>
      <c r="V462" s="46"/>
      <c r="W462" s="46"/>
      <c r="X462" s="46"/>
      <c r="Y462" s="46"/>
      <c r="Z462" s="46"/>
      <c r="AA462" s="46"/>
      <c r="AB462" s="46"/>
      <c r="AC462" s="46"/>
    </row>
    <row r="463" spans="2:29" s="45" customFormat="1" x14ac:dyDescent="0.3">
      <c r="B463" s="226"/>
      <c r="O463" s="46"/>
      <c r="P463" s="46"/>
      <c r="Q463" s="46"/>
      <c r="R463" s="46"/>
      <c r="S463" s="46"/>
      <c r="T463" s="46"/>
      <c r="U463" s="46"/>
      <c r="V463" s="46"/>
      <c r="W463" s="46"/>
      <c r="X463" s="46"/>
      <c r="Y463" s="46"/>
      <c r="Z463" s="46"/>
      <c r="AA463" s="46"/>
      <c r="AB463" s="46"/>
      <c r="AC463" s="46"/>
    </row>
    <row r="464" spans="2:29" s="45" customFormat="1" x14ac:dyDescent="0.3">
      <c r="B464" s="226"/>
      <c r="O464" s="46"/>
      <c r="P464" s="46"/>
      <c r="Q464" s="46"/>
      <c r="R464" s="46"/>
      <c r="S464" s="46"/>
      <c r="T464" s="46"/>
      <c r="U464" s="46"/>
      <c r="V464" s="46"/>
      <c r="W464" s="46"/>
      <c r="X464" s="46"/>
      <c r="Y464" s="46"/>
      <c r="Z464" s="46"/>
      <c r="AA464" s="46"/>
      <c r="AB464" s="46"/>
      <c r="AC464" s="46"/>
    </row>
    <row r="465" spans="2:29" s="45" customFormat="1" x14ac:dyDescent="0.3">
      <c r="B465" s="226"/>
      <c r="O465" s="46"/>
      <c r="P465" s="46"/>
      <c r="Q465" s="46"/>
      <c r="R465" s="46"/>
      <c r="S465" s="46"/>
      <c r="T465" s="46"/>
      <c r="U465" s="46"/>
      <c r="V465" s="46"/>
      <c r="W465" s="46"/>
      <c r="X465" s="46"/>
      <c r="Y465" s="46"/>
      <c r="Z465" s="46"/>
      <c r="AA465" s="46"/>
      <c r="AB465" s="46"/>
      <c r="AC465" s="46"/>
    </row>
    <row r="466" spans="2:29" s="45" customFormat="1" x14ac:dyDescent="0.3">
      <c r="B466" s="226"/>
      <c r="O466" s="46"/>
      <c r="P466" s="46"/>
      <c r="Q466" s="46"/>
      <c r="R466" s="46"/>
      <c r="S466" s="46"/>
      <c r="T466" s="46"/>
      <c r="U466" s="46"/>
      <c r="V466" s="46"/>
      <c r="W466" s="46"/>
      <c r="X466" s="46"/>
      <c r="Y466" s="46"/>
      <c r="Z466" s="46"/>
      <c r="AA466" s="46"/>
      <c r="AB466" s="46"/>
      <c r="AC466" s="46"/>
    </row>
    <row r="467" spans="2:29" s="45" customFormat="1" x14ac:dyDescent="0.3">
      <c r="B467" s="226"/>
      <c r="O467" s="46"/>
      <c r="P467" s="46"/>
      <c r="Q467" s="46"/>
      <c r="R467" s="46"/>
      <c r="S467" s="46"/>
      <c r="T467" s="46"/>
      <c r="U467" s="46"/>
      <c r="V467" s="46"/>
      <c r="W467" s="46"/>
      <c r="X467" s="46"/>
      <c r="Y467" s="46"/>
      <c r="Z467" s="46"/>
      <c r="AA467" s="46"/>
      <c r="AB467" s="46"/>
      <c r="AC467" s="46"/>
    </row>
    <row r="468" spans="2:29" s="45" customFormat="1" x14ac:dyDescent="0.3">
      <c r="B468" s="226"/>
      <c r="O468" s="46"/>
      <c r="P468" s="46"/>
      <c r="Q468" s="46"/>
      <c r="R468" s="46"/>
      <c r="S468" s="46"/>
      <c r="T468" s="46"/>
      <c r="U468" s="46"/>
      <c r="V468" s="46"/>
      <c r="W468" s="46"/>
      <c r="X468" s="46"/>
      <c r="Y468" s="46"/>
      <c r="Z468" s="46"/>
      <c r="AA468" s="46"/>
      <c r="AB468" s="46"/>
      <c r="AC468" s="46"/>
    </row>
    <row r="469" spans="2:29" s="45" customFormat="1" x14ac:dyDescent="0.3">
      <c r="B469" s="226"/>
      <c r="O469" s="46"/>
      <c r="P469" s="46"/>
      <c r="Q469" s="46"/>
      <c r="R469" s="46"/>
      <c r="S469" s="46"/>
      <c r="T469" s="46"/>
      <c r="U469" s="46"/>
      <c r="V469" s="46"/>
      <c r="W469" s="46"/>
      <c r="X469" s="46"/>
      <c r="Y469" s="46"/>
      <c r="Z469" s="46"/>
      <c r="AA469" s="46"/>
      <c r="AB469" s="46"/>
      <c r="AC469" s="46"/>
    </row>
    <row r="470" spans="2:29" s="45" customFormat="1" x14ac:dyDescent="0.3">
      <c r="B470" s="226"/>
      <c r="O470" s="46"/>
      <c r="P470" s="46"/>
      <c r="Q470" s="46"/>
      <c r="R470" s="46"/>
      <c r="S470" s="46"/>
      <c r="T470" s="46"/>
      <c r="U470" s="46"/>
      <c r="V470" s="46"/>
      <c r="W470" s="46"/>
      <c r="X470" s="46"/>
      <c r="Y470" s="46"/>
      <c r="Z470" s="46"/>
      <c r="AA470" s="46"/>
      <c r="AB470" s="46"/>
      <c r="AC470" s="46"/>
    </row>
    <row r="471" spans="2:29" s="45" customFormat="1" x14ac:dyDescent="0.3">
      <c r="B471" s="226"/>
      <c r="O471" s="46"/>
      <c r="P471" s="46"/>
      <c r="Q471" s="46"/>
      <c r="R471" s="46"/>
      <c r="S471" s="46"/>
      <c r="T471" s="46"/>
      <c r="U471" s="46"/>
      <c r="V471" s="46"/>
      <c r="W471" s="46"/>
      <c r="X471" s="46"/>
      <c r="Y471" s="46"/>
      <c r="Z471" s="46"/>
      <c r="AA471" s="46"/>
      <c r="AB471" s="46"/>
      <c r="AC471" s="46"/>
    </row>
    <row r="472" spans="2:29" s="45" customFormat="1" x14ac:dyDescent="0.3">
      <c r="B472" s="226"/>
      <c r="O472" s="46"/>
      <c r="P472" s="46"/>
      <c r="Q472" s="46"/>
      <c r="R472" s="46"/>
      <c r="S472" s="46"/>
      <c r="T472" s="46"/>
      <c r="U472" s="46"/>
      <c r="V472" s="46"/>
      <c r="W472" s="46"/>
      <c r="X472" s="46"/>
      <c r="Y472" s="46"/>
      <c r="Z472" s="46"/>
      <c r="AA472" s="46"/>
      <c r="AB472" s="46"/>
      <c r="AC472" s="46"/>
    </row>
    <row r="473" spans="2:29" s="45" customFormat="1" x14ac:dyDescent="0.3">
      <c r="B473" s="226"/>
      <c r="O473" s="46"/>
      <c r="P473" s="46"/>
      <c r="Q473" s="46"/>
      <c r="R473" s="46"/>
      <c r="S473" s="46"/>
      <c r="T473" s="46"/>
      <c r="U473" s="46"/>
      <c r="V473" s="46"/>
      <c r="W473" s="46"/>
      <c r="X473" s="46"/>
      <c r="Y473" s="46"/>
      <c r="Z473" s="46"/>
      <c r="AA473" s="46"/>
      <c r="AB473" s="46"/>
      <c r="AC473" s="46"/>
    </row>
    <row r="474" spans="2:29" s="45" customFormat="1" x14ac:dyDescent="0.3">
      <c r="B474" s="226"/>
      <c r="O474" s="46"/>
      <c r="P474" s="46"/>
      <c r="Q474" s="46"/>
      <c r="R474" s="46"/>
      <c r="S474" s="46"/>
      <c r="T474" s="46"/>
      <c r="U474" s="46"/>
      <c r="V474" s="46"/>
      <c r="W474" s="46"/>
      <c r="X474" s="46"/>
      <c r="Y474" s="46"/>
      <c r="Z474" s="46"/>
      <c r="AA474" s="46"/>
      <c r="AB474" s="46"/>
      <c r="AC474" s="46"/>
    </row>
    <row r="475" spans="2:29" s="45" customFormat="1" x14ac:dyDescent="0.3">
      <c r="B475" s="226"/>
      <c r="O475" s="46"/>
      <c r="P475" s="46"/>
      <c r="Q475" s="46"/>
      <c r="R475" s="46"/>
      <c r="S475" s="46"/>
      <c r="T475" s="46"/>
      <c r="U475" s="46"/>
      <c r="V475" s="46"/>
      <c r="W475" s="46"/>
      <c r="X475" s="46"/>
      <c r="Y475" s="46"/>
      <c r="Z475" s="46"/>
      <c r="AA475" s="46"/>
      <c r="AB475" s="46"/>
      <c r="AC475" s="46"/>
    </row>
    <row r="476" spans="2:29" s="45" customFormat="1" x14ac:dyDescent="0.3">
      <c r="B476" s="226"/>
      <c r="O476" s="46"/>
      <c r="P476" s="46"/>
      <c r="Q476" s="46"/>
      <c r="R476" s="46"/>
      <c r="S476" s="46"/>
      <c r="T476" s="46"/>
      <c r="U476" s="46"/>
      <c r="V476" s="46"/>
      <c r="W476" s="46"/>
      <c r="X476" s="46"/>
      <c r="Y476" s="46"/>
      <c r="Z476" s="46"/>
      <c r="AA476" s="46"/>
      <c r="AB476" s="46"/>
      <c r="AC476" s="46"/>
    </row>
    <row r="477" spans="2:29" s="45" customFormat="1" x14ac:dyDescent="0.3">
      <c r="B477" s="226"/>
      <c r="O477" s="46"/>
      <c r="P477" s="46"/>
      <c r="Q477" s="46"/>
      <c r="R477" s="46"/>
      <c r="S477" s="46"/>
      <c r="T477" s="46"/>
      <c r="U477" s="46"/>
      <c r="V477" s="46"/>
      <c r="W477" s="46"/>
      <c r="X477" s="46"/>
      <c r="Y477" s="46"/>
      <c r="Z477" s="46"/>
      <c r="AA477" s="46"/>
      <c r="AB477" s="46"/>
      <c r="AC477" s="46"/>
    </row>
    <row r="478" spans="2:29" s="45" customFormat="1" x14ac:dyDescent="0.3">
      <c r="B478" s="226"/>
      <c r="O478" s="46"/>
      <c r="P478" s="46"/>
      <c r="Q478" s="46"/>
      <c r="R478" s="46"/>
      <c r="S478" s="46"/>
      <c r="T478" s="46"/>
      <c r="U478" s="46"/>
      <c r="V478" s="46"/>
      <c r="W478" s="46"/>
      <c r="X478" s="46"/>
      <c r="Y478" s="46"/>
      <c r="Z478" s="46"/>
      <c r="AA478" s="46"/>
      <c r="AB478" s="46"/>
      <c r="AC478" s="46"/>
    </row>
    <row r="479" spans="2:29" s="45" customFormat="1" x14ac:dyDescent="0.3">
      <c r="B479" s="226"/>
      <c r="O479" s="46"/>
      <c r="P479" s="46"/>
      <c r="Q479" s="46"/>
      <c r="R479" s="46"/>
      <c r="S479" s="46"/>
      <c r="T479" s="46"/>
      <c r="U479" s="46"/>
      <c r="V479" s="46"/>
      <c r="W479" s="46"/>
      <c r="X479" s="46"/>
      <c r="Y479" s="46"/>
      <c r="Z479" s="46"/>
      <c r="AA479" s="46"/>
      <c r="AB479" s="46"/>
      <c r="AC479" s="46"/>
    </row>
    <row r="480" spans="2:29" s="45" customFormat="1" x14ac:dyDescent="0.3">
      <c r="B480" s="226"/>
      <c r="O480" s="46"/>
      <c r="P480" s="46"/>
      <c r="Q480" s="46"/>
      <c r="R480" s="46"/>
      <c r="S480" s="46"/>
      <c r="T480" s="46"/>
      <c r="U480" s="46"/>
      <c r="V480" s="46"/>
      <c r="W480" s="46"/>
      <c r="X480" s="46"/>
      <c r="Y480" s="46"/>
      <c r="Z480" s="46"/>
      <c r="AA480" s="46"/>
      <c r="AB480" s="46"/>
      <c r="AC480" s="46"/>
    </row>
    <row r="481" spans="2:29" s="45" customFormat="1" x14ac:dyDescent="0.3">
      <c r="B481" s="226"/>
      <c r="O481" s="46"/>
      <c r="P481" s="46"/>
      <c r="Q481" s="46"/>
      <c r="R481" s="46"/>
      <c r="S481" s="46"/>
      <c r="T481" s="46"/>
      <c r="U481" s="46"/>
      <c r="V481" s="46"/>
      <c r="W481" s="46"/>
      <c r="X481" s="46"/>
      <c r="Y481" s="46"/>
      <c r="Z481" s="46"/>
      <c r="AA481" s="46"/>
      <c r="AB481" s="46"/>
      <c r="AC481" s="46"/>
    </row>
    <row r="482" spans="2:29" s="45" customFormat="1" x14ac:dyDescent="0.3">
      <c r="B482" s="226"/>
      <c r="O482" s="46"/>
      <c r="P482" s="46"/>
      <c r="Q482" s="46"/>
      <c r="R482" s="46"/>
      <c r="S482" s="46"/>
      <c r="T482" s="46"/>
      <c r="U482" s="46"/>
      <c r="V482" s="46"/>
      <c r="W482" s="46"/>
      <c r="X482" s="46"/>
      <c r="Y482" s="46"/>
      <c r="Z482" s="46"/>
      <c r="AA482" s="46"/>
      <c r="AB482" s="46"/>
      <c r="AC482" s="46"/>
    </row>
    <row r="483" spans="2:29" s="45" customFormat="1" x14ac:dyDescent="0.3">
      <c r="B483" s="226"/>
      <c r="O483" s="46"/>
      <c r="P483" s="46"/>
      <c r="Q483" s="46"/>
      <c r="R483" s="46"/>
      <c r="S483" s="46"/>
      <c r="T483" s="46"/>
      <c r="U483" s="46"/>
      <c r="V483" s="46"/>
      <c r="W483" s="46"/>
      <c r="X483" s="46"/>
      <c r="Y483" s="46"/>
      <c r="Z483" s="46"/>
      <c r="AA483" s="46"/>
      <c r="AB483" s="46"/>
      <c r="AC483" s="46"/>
    </row>
    <row r="484" spans="2:29" s="45" customFormat="1" x14ac:dyDescent="0.3">
      <c r="B484" s="226"/>
      <c r="O484" s="46"/>
      <c r="P484" s="46"/>
      <c r="Q484" s="46"/>
      <c r="R484" s="46"/>
      <c r="S484" s="46"/>
      <c r="T484" s="46"/>
      <c r="U484" s="46"/>
      <c r="V484" s="46"/>
      <c r="W484" s="46"/>
      <c r="X484" s="46"/>
      <c r="Y484" s="46"/>
      <c r="Z484" s="46"/>
      <c r="AA484" s="46"/>
      <c r="AB484" s="46"/>
      <c r="AC484" s="46"/>
    </row>
    <row r="485" spans="2:29" s="45" customFormat="1" x14ac:dyDescent="0.3">
      <c r="B485" s="226"/>
      <c r="O485" s="46"/>
      <c r="P485" s="46"/>
      <c r="Q485" s="46"/>
      <c r="R485" s="46"/>
      <c r="S485" s="46"/>
      <c r="T485" s="46"/>
      <c r="U485" s="46"/>
      <c r="V485" s="46"/>
      <c r="W485" s="46"/>
      <c r="X485" s="46"/>
      <c r="Y485" s="46"/>
      <c r="Z485" s="46"/>
      <c r="AA485" s="46"/>
      <c r="AB485" s="46"/>
      <c r="AC485" s="46"/>
    </row>
    <row r="486" spans="2:29" s="45" customFormat="1" x14ac:dyDescent="0.3">
      <c r="B486" s="226"/>
      <c r="O486" s="46"/>
      <c r="P486" s="46"/>
      <c r="Q486" s="46"/>
      <c r="R486" s="46"/>
      <c r="S486" s="46"/>
      <c r="T486" s="46"/>
      <c r="U486" s="46"/>
      <c r="V486" s="46"/>
      <c r="W486" s="46"/>
      <c r="X486" s="46"/>
      <c r="Y486" s="46"/>
      <c r="Z486" s="46"/>
      <c r="AA486" s="46"/>
      <c r="AB486" s="46"/>
      <c r="AC486" s="46"/>
    </row>
    <row r="487" spans="2:29" s="45" customFormat="1" x14ac:dyDescent="0.3">
      <c r="B487" s="226"/>
      <c r="O487" s="46"/>
      <c r="P487" s="46"/>
      <c r="Q487" s="46"/>
      <c r="R487" s="46"/>
      <c r="S487" s="46"/>
      <c r="T487" s="46"/>
      <c r="U487" s="46"/>
      <c r="V487" s="46"/>
      <c r="W487" s="46"/>
      <c r="X487" s="46"/>
      <c r="Y487" s="46"/>
      <c r="Z487" s="46"/>
      <c r="AA487" s="46"/>
      <c r="AB487" s="46"/>
      <c r="AC487" s="46"/>
    </row>
    <row r="488" spans="2:29" s="45" customFormat="1" x14ac:dyDescent="0.3">
      <c r="B488" s="226"/>
      <c r="O488" s="46"/>
      <c r="P488" s="46"/>
      <c r="Q488" s="46"/>
      <c r="R488" s="46"/>
      <c r="S488" s="46"/>
      <c r="T488" s="46"/>
      <c r="U488" s="46"/>
      <c r="V488" s="46"/>
      <c r="W488" s="46"/>
      <c r="X488" s="46"/>
      <c r="Y488" s="46"/>
      <c r="Z488" s="46"/>
      <c r="AA488" s="46"/>
      <c r="AB488" s="46"/>
      <c r="AC488" s="46"/>
    </row>
    <row r="489" spans="2:29" s="45" customFormat="1" x14ac:dyDescent="0.3">
      <c r="B489" s="226"/>
      <c r="O489" s="46"/>
      <c r="P489" s="46"/>
      <c r="Q489" s="46"/>
      <c r="R489" s="46"/>
      <c r="S489" s="46"/>
      <c r="T489" s="46"/>
      <c r="U489" s="46"/>
      <c r="V489" s="46"/>
      <c r="W489" s="46"/>
      <c r="X489" s="46"/>
      <c r="Y489" s="46"/>
      <c r="Z489" s="46"/>
      <c r="AA489" s="46"/>
      <c r="AB489" s="46"/>
      <c r="AC489" s="46"/>
    </row>
    <row r="490" spans="2:29" s="45" customFormat="1" x14ac:dyDescent="0.3">
      <c r="B490" s="226"/>
      <c r="O490" s="46"/>
      <c r="P490" s="46"/>
      <c r="Q490" s="46"/>
      <c r="R490" s="46"/>
      <c r="S490" s="46"/>
      <c r="T490" s="46"/>
      <c r="U490" s="46"/>
      <c r="V490" s="46"/>
      <c r="W490" s="46"/>
      <c r="X490" s="46"/>
      <c r="Y490" s="46"/>
      <c r="Z490" s="46"/>
      <c r="AA490" s="46"/>
      <c r="AB490" s="46"/>
      <c r="AC490" s="46"/>
    </row>
    <row r="491" spans="2:29" s="45" customFormat="1" x14ac:dyDescent="0.3">
      <c r="B491" s="226"/>
      <c r="O491" s="46"/>
      <c r="P491" s="46"/>
      <c r="Q491" s="46"/>
      <c r="R491" s="46"/>
      <c r="S491" s="46"/>
      <c r="T491" s="46"/>
      <c r="U491" s="46"/>
      <c r="V491" s="46"/>
      <c r="W491" s="46"/>
      <c r="X491" s="46"/>
      <c r="Y491" s="46"/>
      <c r="Z491" s="46"/>
      <c r="AA491" s="46"/>
      <c r="AB491" s="46"/>
      <c r="AC491" s="46"/>
    </row>
    <row r="492" spans="2:29" s="45" customFormat="1" x14ac:dyDescent="0.3">
      <c r="B492" s="226"/>
      <c r="O492" s="46"/>
      <c r="P492" s="46"/>
      <c r="Q492" s="46"/>
      <c r="R492" s="46"/>
      <c r="S492" s="46"/>
      <c r="T492" s="46"/>
      <c r="U492" s="46"/>
      <c r="V492" s="46"/>
      <c r="W492" s="46"/>
      <c r="X492" s="46"/>
      <c r="Y492" s="46"/>
      <c r="Z492" s="46"/>
      <c r="AA492" s="46"/>
      <c r="AB492" s="46"/>
      <c r="AC492" s="46"/>
    </row>
    <row r="493" spans="2:29" s="45" customFormat="1" x14ac:dyDescent="0.3">
      <c r="B493" s="226"/>
      <c r="O493" s="46"/>
      <c r="P493" s="46"/>
      <c r="Q493" s="46"/>
      <c r="R493" s="46"/>
      <c r="S493" s="46"/>
      <c r="T493" s="46"/>
      <c r="U493" s="46"/>
      <c r="V493" s="46"/>
      <c r="W493" s="46"/>
      <c r="X493" s="46"/>
      <c r="Y493" s="46"/>
      <c r="Z493" s="46"/>
      <c r="AA493" s="46"/>
      <c r="AB493" s="46"/>
      <c r="AC493" s="46"/>
    </row>
    <row r="494" spans="2:29" s="45" customFormat="1" x14ac:dyDescent="0.3">
      <c r="B494" s="226"/>
      <c r="O494" s="46"/>
      <c r="P494" s="46"/>
      <c r="Q494" s="46"/>
      <c r="R494" s="46"/>
      <c r="S494" s="46"/>
      <c r="T494" s="46"/>
      <c r="U494" s="46"/>
      <c r="V494" s="46"/>
      <c r="W494" s="46"/>
      <c r="X494" s="46"/>
      <c r="Y494" s="46"/>
      <c r="Z494" s="46"/>
      <c r="AA494" s="46"/>
      <c r="AB494" s="46"/>
      <c r="AC494" s="46"/>
    </row>
    <row r="495" spans="2:29" s="45" customFormat="1" x14ac:dyDescent="0.3">
      <c r="B495" s="226"/>
      <c r="O495" s="46"/>
      <c r="P495" s="46"/>
      <c r="Q495" s="46"/>
      <c r="R495" s="46"/>
      <c r="S495" s="46"/>
      <c r="T495" s="46"/>
      <c r="U495" s="46"/>
      <c r="V495" s="46"/>
      <c r="W495" s="46"/>
      <c r="X495" s="46"/>
      <c r="Y495" s="46"/>
      <c r="Z495" s="46"/>
      <c r="AA495" s="46"/>
      <c r="AB495" s="46"/>
      <c r="AC495" s="46"/>
    </row>
    <row r="496" spans="2:29" s="45" customFormat="1" x14ac:dyDescent="0.3">
      <c r="B496" s="226"/>
      <c r="O496" s="46"/>
      <c r="P496" s="46"/>
      <c r="Q496" s="46"/>
      <c r="R496" s="46"/>
      <c r="S496" s="46"/>
      <c r="T496" s="46"/>
      <c r="U496" s="46"/>
      <c r="V496" s="46"/>
      <c r="W496" s="46"/>
      <c r="X496" s="46"/>
      <c r="Y496" s="46"/>
      <c r="Z496" s="46"/>
      <c r="AA496" s="46"/>
      <c r="AB496" s="46"/>
      <c r="AC496" s="46"/>
    </row>
    <row r="497" spans="2:29" s="45" customFormat="1" x14ac:dyDescent="0.3">
      <c r="B497" s="226"/>
      <c r="O497" s="46"/>
      <c r="P497" s="46"/>
      <c r="Q497" s="46"/>
      <c r="R497" s="46"/>
      <c r="S497" s="46"/>
      <c r="T497" s="46"/>
      <c r="U497" s="46"/>
      <c r="V497" s="46"/>
      <c r="W497" s="46"/>
      <c r="X497" s="46"/>
      <c r="Y497" s="46"/>
      <c r="Z497" s="46"/>
      <c r="AA497" s="46"/>
      <c r="AB497" s="46"/>
      <c r="AC497" s="46"/>
    </row>
    <row r="498" spans="2:29" s="45" customFormat="1" x14ac:dyDescent="0.3">
      <c r="B498" s="226"/>
      <c r="O498" s="46"/>
      <c r="P498" s="46"/>
      <c r="Q498" s="46"/>
      <c r="R498" s="46"/>
      <c r="S498" s="46"/>
      <c r="T498" s="46"/>
      <c r="U498" s="46"/>
      <c r="V498" s="46"/>
      <c r="W498" s="46"/>
      <c r="X498" s="46"/>
      <c r="Y498" s="46"/>
      <c r="Z498" s="46"/>
      <c r="AA498" s="46"/>
      <c r="AB498" s="46"/>
      <c r="AC498" s="46"/>
    </row>
    <row r="499" spans="2:29" s="45" customFormat="1" x14ac:dyDescent="0.3">
      <c r="B499" s="226"/>
      <c r="O499" s="46"/>
      <c r="P499" s="46"/>
      <c r="Q499" s="46"/>
      <c r="R499" s="46"/>
      <c r="S499" s="46"/>
      <c r="T499" s="46"/>
      <c r="U499" s="46"/>
      <c r="V499" s="46"/>
      <c r="W499" s="46"/>
      <c r="X499" s="46"/>
      <c r="Y499" s="46"/>
      <c r="Z499" s="46"/>
      <c r="AA499" s="46"/>
      <c r="AB499" s="46"/>
      <c r="AC499" s="46"/>
    </row>
    <row r="500" spans="2:29" s="45" customFormat="1" x14ac:dyDescent="0.3">
      <c r="B500" s="226"/>
      <c r="O500" s="46"/>
      <c r="P500" s="46"/>
      <c r="Q500" s="46"/>
      <c r="R500" s="46"/>
      <c r="S500" s="46"/>
      <c r="T500" s="46"/>
      <c r="U500" s="46"/>
      <c r="V500" s="46"/>
      <c r="W500" s="46"/>
      <c r="X500" s="46"/>
      <c r="Y500" s="46"/>
      <c r="Z500" s="46"/>
      <c r="AA500" s="46"/>
      <c r="AB500" s="46"/>
      <c r="AC500" s="46"/>
    </row>
    <row r="501" spans="2:29" s="45" customFormat="1" x14ac:dyDescent="0.3">
      <c r="B501" s="226"/>
      <c r="O501" s="46"/>
      <c r="P501" s="46"/>
      <c r="Q501" s="46"/>
      <c r="R501" s="46"/>
      <c r="S501" s="46"/>
      <c r="T501" s="46"/>
      <c r="U501" s="46"/>
      <c r="V501" s="46"/>
      <c r="W501" s="46"/>
      <c r="X501" s="46"/>
      <c r="Y501" s="46"/>
      <c r="Z501" s="46"/>
      <c r="AA501" s="46"/>
      <c r="AB501" s="46"/>
      <c r="AC501" s="46"/>
    </row>
    <row r="502" spans="2:29" s="45" customFormat="1" x14ac:dyDescent="0.3">
      <c r="B502" s="226"/>
      <c r="O502" s="46"/>
      <c r="P502" s="46"/>
      <c r="Q502" s="46"/>
      <c r="R502" s="46"/>
      <c r="S502" s="46"/>
      <c r="T502" s="46"/>
      <c r="U502" s="46"/>
      <c r="V502" s="46"/>
      <c r="W502" s="46"/>
      <c r="X502" s="46"/>
      <c r="Y502" s="46"/>
      <c r="Z502" s="46"/>
      <c r="AA502" s="46"/>
      <c r="AB502" s="46"/>
      <c r="AC502" s="46"/>
    </row>
    <row r="503" spans="2:29" s="45" customFormat="1" x14ac:dyDescent="0.3">
      <c r="B503" s="226"/>
      <c r="O503" s="46"/>
      <c r="P503" s="46"/>
      <c r="Q503" s="46"/>
      <c r="R503" s="46"/>
      <c r="S503" s="46"/>
      <c r="T503" s="46"/>
      <c r="U503" s="46"/>
      <c r="V503" s="46"/>
      <c r="W503" s="46"/>
      <c r="X503" s="46"/>
      <c r="Y503" s="46"/>
      <c r="Z503" s="46"/>
      <c r="AA503" s="46"/>
      <c r="AB503" s="46"/>
      <c r="AC503" s="46"/>
    </row>
    <row r="504" spans="2:29" s="45" customFormat="1" x14ac:dyDescent="0.3">
      <c r="B504" s="226"/>
      <c r="O504" s="46"/>
      <c r="P504" s="46"/>
      <c r="Q504" s="46"/>
      <c r="R504" s="46"/>
      <c r="S504" s="46"/>
      <c r="T504" s="46"/>
      <c r="U504" s="46"/>
      <c r="V504" s="46"/>
      <c r="W504" s="46"/>
      <c r="X504" s="46"/>
      <c r="Y504" s="46"/>
      <c r="Z504" s="46"/>
      <c r="AA504" s="46"/>
      <c r="AB504" s="46"/>
      <c r="AC504" s="46"/>
    </row>
    <row r="505" spans="2:29" s="45" customFormat="1" x14ac:dyDescent="0.3">
      <c r="B505" s="226"/>
      <c r="O505" s="46"/>
      <c r="P505" s="46"/>
      <c r="Q505" s="46"/>
      <c r="R505" s="46"/>
      <c r="S505" s="46"/>
      <c r="T505" s="46"/>
      <c r="U505" s="46"/>
      <c r="V505" s="46"/>
      <c r="W505" s="46"/>
      <c r="X505" s="46"/>
      <c r="Y505" s="46"/>
      <c r="Z505" s="46"/>
      <c r="AA505" s="46"/>
      <c r="AB505" s="46"/>
      <c r="AC505" s="46"/>
    </row>
    <row r="506" spans="2:29" s="45" customFormat="1" x14ac:dyDescent="0.3">
      <c r="B506" s="226"/>
      <c r="O506" s="46"/>
      <c r="P506" s="46"/>
      <c r="Q506" s="46"/>
      <c r="R506" s="46"/>
      <c r="S506" s="46"/>
      <c r="T506" s="46"/>
      <c r="U506" s="46"/>
      <c r="V506" s="46"/>
      <c r="W506" s="46"/>
      <c r="X506" s="46"/>
      <c r="Y506" s="46"/>
      <c r="Z506" s="46"/>
      <c r="AA506" s="46"/>
      <c r="AB506" s="46"/>
      <c r="AC506" s="46"/>
    </row>
    <row r="507" spans="2:29" s="45" customFormat="1" x14ac:dyDescent="0.3">
      <c r="B507" s="226"/>
      <c r="O507" s="46"/>
      <c r="P507" s="46"/>
      <c r="Q507" s="46"/>
      <c r="R507" s="46"/>
      <c r="S507" s="46"/>
      <c r="T507" s="46"/>
      <c r="U507" s="46"/>
      <c r="V507" s="46"/>
      <c r="W507" s="46"/>
      <c r="X507" s="46"/>
      <c r="Y507" s="46"/>
      <c r="Z507" s="46"/>
      <c r="AA507" s="46"/>
      <c r="AB507" s="46"/>
      <c r="AC507" s="46"/>
    </row>
    <row r="508" spans="2:29" s="45" customFormat="1" x14ac:dyDescent="0.3">
      <c r="B508" s="226"/>
      <c r="O508" s="46"/>
      <c r="P508" s="46"/>
      <c r="Q508" s="46"/>
      <c r="R508" s="46"/>
      <c r="S508" s="46"/>
      <c r="T508" s="46"/>
      <c r="U508" s="46"/>
      <c r="V508" s="46"/>
      <c r="W508" s="46"/>
      <c r="X508" s="46"/>
      <c r="Y508" s="46"/>
      <c r="Z508" s="46"/>
      <c r="AA508" s="46"/>
      <c r="AB508" s="46"/>
      <c r="AC508" s="46"/>
    </row>
    <row r="509" spans="2:29" s="45" customFormat="1" x14ac:dyDescent="0.3">
      <c r="B509" s="226"/>
      <c r="O509" s="46"/>
      <c r="P509" s="46"/>
      <c r="Q509" s="46"/>
      <c r="R509" s="46"/>
      <c r="S509" s="46"/>
      <c r="T509" s="46"/>
      <c r="U509" s="46"/>
      <c r="V509" s="46"/>
      <c r="W509" s="46"/>
      <c r="X509" s="46"/>
      <c r="Y509" s="46"/>
      <c r="Z509" s="46"/>
      <c r="AA509" s="46"/>
      <c r="AB509" s="46"/>
      <c r="AC509" s="46"/>
    </row>
    <row r="510" spans="2:29" s="45" customFormat="1" x14ac:dyDescent="0.3">
      <c r="B510" s="226"/>
      <c r="O510" s="46"/>
      <c r="P510" s="46"/>
      <c r="Q510" s="46"/>
      <c r="R510" s="46"/>
      <c r="S510" s="46"/>
      <c r="T510" s="46"/>
      <c r="U510" s="46"/>
      <c r="V510" s="46"/>
      <c r="W510" s="46"/>
      <c r="X510" s="46"/>
      <c r="Y510" s="46"/>
      <c r="Z510" s="46"/>
      <c r="AA510" s="46"/>
      <c r="AB510" s="46"/>
      <c r="AC510" s="46"/>
    </row>
    <row r="511" spans="2:29" s="45" customFormat="1" x14ac:dyDescent="0.3">
      <c r="B511" s="226"/>
      <c r="O511" s="46"/>
      <c r="P511" s="46"/>
      <c r="Q511" s="46"/>
      <c r="R511" s="46"/>
      <c r="S511" s="46"/>
      <c r="T511" s="46"/>
      <c r="U511" s="46"/>
      <c r="V511" s="46"/>
      <c r="W511" s="46"/>
      <c r="X511" s="46"/>
      <c r="Y511" s="46"/>
      <c r="Z511" s="46"/>
      <c r="AA511" s="46"/>
      <c r="AB511" s="46"/>
      <c r="AC511" s="46"/>
    </row>
    <row r="512" spans="2:29" s="45" customFormat="1" x14ac:dyDescent="0.3">
      <c r="B512" s="226"/>
      <c r="O512" s="46"/>
      <c r="P512" s="46"/>
      <c r="Q512" s="46"/>
      <c r="R512" s="46"/>
      <c r="S512" s="46"/>
      <c r="T512" s="46"/>
      <c r="U512" s="46"/>
      <c r="V512" s="46"/>
      <c r="W512" s="46"/>
      <c r="X512" s="46"/>
      <c r="Y512" s="46"/>
      <c r="Z512" s="46"/>
      <c r="AA512" s="46"/>
      <c r="AB512" s="46"/>
      <c r="AC512" s="46"/>
    </row>
    <row r="513" spans="2:29" s="45" customFormat="1" x14ac:dyDescent="0.3">
      <c r="B513" s="226"/>
      <c r="O513" s="46"/>
      <c r="P513" s="46"/>
      <c r="Q513" s="46"/>
      <c r="R513" s="46"/>
      <c r="S513" s="46"/>
      <c r="T513" s="46"/>
      <c r="U513" s="46"/>
      <c r="V513" s="46"/>
      <c r="W513" s="46"/>
      <c r="X513" s="46"/>
      <c r="Y513" s="46"/>
      <c r="Z513" s="46"/>
      <c r="AA513" s="46"/>
      <c r="AB513" s="46"/>
      <c r="AC513" s="46"/>
    </row>
    <row r="514" spans="2:29" s="45" customFormat="1" x14ac:dyDescent="0.3">
      <c r="B514" s="226"/>
      <c r="O514" s="46"/>
      <c r="P514" s="46"/>
      <c r="Q514" s="46"/>
      <c r="R514" s="46"/>
      <c r="S514" s="46"/>
      <c r="T514" s="46"/>
      <c r="U514" s="46"/>
      <c r="V514" s="46"/>
      <c r="W514" s="46"/>
      <c r="X514" s="46"/>
      <c r="Y514" s="46"/>
      <c r="Z514" s="46"/>
      <c r="AA514" s="46"/>
      <c r="AB514" s="46"/>
      <c r="AC514" s="46"/>
    </row>
    <row r="515" spans="2:29" s="45" customFormat="1" x14ac:dyDescent="0.3">
      <c r="B515" s="226"/>
      <c r="O515" s="46"/>
      <c r="P515" s="46"/>
      <c r="Q515" s="46"/>
      <c r="R515" s="46"/>
      <c r="S515" s="46"/>
      <c r="T515" s="46"/>
      <c r="U515" s="46"/>
      <c r="V515" s="46"/>
      <c r="W515" s="46"/>
      <c r="X515" s="46"/>
      <c r="Y515" s="46"/>
      <c r="Z515" s="46"/>
      <c r="AA515" s="46"/>
      <c r="AB515" s="46"/>
      <c r="AC515" s="46"/>
    </row>
    <row r="516" spans="2:29" s="45" customFormat="1" x14ac:dyDescent="0.3">
      <c r="B516" s="226"/>
      <c r="O516" s="46"/>
      <c r="P516" s="46"/>
      <c r="Q516" s="46"/>
      <c r="R516" s="46"/>
      <c r="S516" s="46"/>
      <c r="T516" s="46"/>
      <c r="U516" s="46"/>
      <c r="V516" s="46"/>
      <c r="W516" s="46"/>
      <c r="X516" s="46"/>
      <c r="Y516" s="46"/>
      <c r="Z516" s="46"/>
      <c r="AA516" s="46"/>
      <c r="AB516" s="46"/>
      <c r="AC516" s="46"/>
    </row>
    <row r="517" spans="2:29" s="45" customFormat="1" x14ac:dyDescent="0.3">
      <c r="B517" s="226"/>
      <c r="O517" s="46"/>
      <c r="P517" s="46"/>
      <c r="Q517" s="46"/>
      <c r="R517" s="46"/>
      <c r="S517" s="46"/>
      <c r="T517" s="46"/>
      <c r="U517" s="46"/>
      <c r="V517" s="46"/>
      <c r="W517" s="46"/>
      <c r="X517" s="46"/>
      <c r="Y517" s="46"/>
      <c r="Z517" s="46"/>
      <c r="AA517" s="46"/>
      <c r="AB517" s="46"/>
      <c r="AC517" s="46"/>
    </row>
    <row r="518" spans="2:29" s="45" customFormat="1" x14ac:dyDescent="0.3">
      <c r="B518" s="226"/>
      <c r="O518" s="46"/>
      <c r="P518" s="46"/>
      <c r="Q518" s="46"/>
      <c r="R518" s="46"/>
      <c r="S518" s="46"/>
      <c r="T518" s="46"/>
      <c r="U518" s="46"/>
      <c r="V518" s="46"/>
      <c r="W518" s="46"/>
      <c r="X518" s="46"/>
      <c r="Y518" s="46"/>
      <c r="Z518" s="46"/>
      <c r="AA518" s="46"/>
      <c r="AB518" s="46"/>
      <c r="AC518" s="46"/>
    </row>
    <row r="519" spans="2:29" s="45" customFormat="1" x14ac:dyDescent="0.3">
      <c r="B519" s="226"/>
      <c r="O519" s="46"/>
      <c r="P519" s="46"/>
      <c r="Q519" s="46"/>
      <c r="R519" s="46"/>
      <c r="S519" s="46"/>
      <c r="T519" s="46"/>
      <c r="U519" s="46"/>
      <c r="V519" s="46"/>
      <c r="W519" s="46"/>
      <c r="X519" s="46"/>
      <c r="Y519" s="46"/>
      <c r="Z519" s="46"/>
      <c r="AA519" s="46"/>
      <c r="AB519" s="46"/>
      <c r="AC519" s="46"/>
    </row>
    <row r="520" spans="2:29" s="45" customFormat="1" x14ac:dyDescent="0.3">
      <c r="B520" s="226"/>
      <c r="O520" s="46"/>
      <c r="P520" s="46"/>
      <c r="Q520" s="46"/>
      <c r="R520" s="46"/>
      <c r="S520" s="46"/>
      <c r="T520" s="46"/>
      <c r="U520" s="46"/>
      <c r="V520" s="46"/>
      <c r="W520" s="46"/>
      <c r="X520" s="46"/>
      <c r="Y520" s="46"/>
      <c r="Z520" s="46"/>
      <c r="AA520" s="46"/>
      <c r="AB520" s="46"/>
      <c r="AC520" s="46"/>
    </row>
    <row r="521" spans="2:29" s="45" customFormat="1" x14ac:dyDescent="0.3">
      <c r="B521" s="226"/>
      <c r="O521" s="46"/>
      <c r="P521" s="46"/>
      <c r="Q521" s="46"/>
      <c r="R521" s="46"/>
      <c r="S521" s="46"/>
      <c r="T521" s="46"/>
      <c r="U521" s="46"/>
      <c r="V521" s="46"/>
      <c r="W521" s="46"/>
      <c r="X521" s="46"/>
      <c r="Y521" s="46"/>
      <c r="Z521" s="46"/>
      <c r="AA521" s="46"/>
      <c r="AB521" s="46"/>
      <c r="AC521" s="46"/>
    </row>
    <row r="522" spans="2:29" s="45" customFormat="1" x14ac:dyDescent="0.3">
      <c r="B522" s="226"/>
      <c r="O522" s="46"/>
      <c r="P522" s="46"/>
      <c r="Q522" s="46"/>
      <c r="R522" s="46"/>
      <c r="S522" s="46"/>
      <c r="T522" s="46"/>
      <c r="U522" s="46"/>
      <c r="V522" s="46"/>
      <c r="W522" s="46"/>
      <c r="X522" s="46"/>
      <c r="Y522" s="46"/>
      <c r="Z522" s="46"/>
      <c r="AA522" s="46"/>
      <c r="AB522" s="46"/>
      <c r="AC522" s="46"/>
    </row>
    <row r="523" spans="2:29" s="45" customFormat="1" x14ac:dyDescent="0.3">
      <c r="B523" s="226"/>
      <c r="O523" s="46"/>
      <c r="P523" s="46"/>
      <c r="Q523" s="46"/>
      <c r="R523" s="46"/>
      <c r="S523" s="46"/>
      <c r="T523" s="46"/>
      <c r="U523" s="46"/>
      <c r="V523" s="46"/>
      <c r="W523" s="46"/>
      <c r="X523" s="46"/>
      <c r="Y523" s="46"/>
      <c r="Z523" s="46"/>
      <c r="AA523" s="46"/>
      <c r="AB523" s="46"/>
      <c r="AC523" s="46"/>
    </row>
    <row r="524" spans="2:29" s="45" customFormat="1" x14ac:dyDescent="0.3">
      <c r="B524" s="226"/>
      <c r="O524" s="46"/>
      <c r="P524" s="46"/>
      <c r="Q524" s="46"/>
      <c r="R524" s="46"/>
      <c r="S524" s="46"/>
      <c r="T524" s="46"/>
      <c r="U524" s="46"/>
      <c r="V524" s="46"/>
      <c r="W524" s="46"/>
      <c r="X524" s="46"/>
      <c r="Y524" s="46"/>
      <c r="Z524" s="46"/>
      <c r="AA524" s="46"/>
      <c r="AB524" s="46"/>
      <c r="AC524" s="46"/>
    </row>
    <row r="525" spans="2:29" s="45" customFormat="1" x14ac:dyDescent="0.3">
      <c r="B525" s="226"/>
      <c r="O525" s="46"/>
      <c r="P525" s="46"/>
      <c r="Q525" s="46"/>
      <c r="R525" s="46"/>
      <c r="S525" s="46"/>
      <c r="T525" s="46"/>
      <c r="U525" s="46"/>
      <c r="V525" s="46"/>
      <c r="W525" s="46"/>
      <c r="X525" s="46"/>
      <c r="Y525" s="46"/>
      <c r="Z525" s="46"/>
      <c r="AA525" s="46"/>
      <c r="AB525" s="46"/>
      <c r="AC525" s="46"/>
    </row>
    <row r="526" spans="2:29" s="45" customFormat="1" x14ac:dyDescent="0.3">
      <c r="B526" s="226"/>
      <c r="O526" s="46"/>
      <c r="P526" s="46"/>
      <c r="Q526" s="46"/>
      <c r="R526" s="46"/>
      <c r="S526" s="46"/>
      <c r="T526" s="46"/>
      <c r="U526" s="46"/>
      <c r="V526" s="46"/>
      <c r="W526" s="46"/>
      <c r="X526" s="46"/>
      <c r="Y526" s="46"/>
      <c r="Z526" s="46"/>
      <c r="AA526" s="46"/>
      <c r="AB526" s="46"/>
      <c r="AC526" s="46"/>
    </row>
    <row r="527" spans="2:29" s="45" customFormat="1" x14ac:dyDescent="0.3">
      <c r="B527" s="226"/>
      <c r="O527" s="46"/>
      <c r="P527" s="46"/>
      <c r="Q527" s="46"/>
      <c r="R527" s="46"/>
      <c r="S527" s="46"/>
      <c r="T527" s="46"/>
      <c r="U527" s="46"/>
      <c r="V527" s="46"/>
      <c r="W527" s="46"/>
      <c r="X527" s="46"/>
      <c r="Y527" s="46"/>
      <c r="Z527" s="46"/>
      <c r="AA527" s="46"/>
      <c r="AB527" s="46"/>
      <c r="AC527" s="46"/>
    </row>
    <row r="528" spans="2:29" s="45" customFormat="1" x14ac:dyDescent="0.3">
      <c r="B528" s="226"/>
      <c r="O528" s="46"/>
      <c r="P528" s="46"/>
      <c r="Q528" s="46"/>
      <c r="R528" s="46"/>
      <c r="S528" s="46"/>
      <c r="T528" s="46"/>
      <c r="U528" s="46"/>
      <c r="V528" s="46"/>
      <c r="W528" s="46"/>
      <c r="X528" s="46"/>
      <c r="Y528" s="46"/>
      <c r="Z528" s="46"/>
      <c r="AA528" s="46"/>
      <c r="AB528" s="46"/>
      <c r="AC528" s="46"/>
    </row>
    <row r="529" spans="2:29" s="45" customFormat="1" x14ac:dyDescent="0.3">
      <c r="B529" s="226"/>
      <c r="O529" s="46"/>
      <c r="P529" s="46"/>
      <c r="Q529" s="46"/>
      <c r="R529" s="46"/>
      <c r="S529" s="46"/>
      <c r="T529" s="46"/>
      <c r="U529" s="46"/>
      <c r="V529" s="46"/>
      <c r="W529" s="46"/>
      <c r="X529" s="46"/>
      <c r="Y529" s="46"/>
      <c r="Z529" s="46"/>
      <c r="AA529" s="46"/>
      <c r="AB529" s="46"/>
      <c r="AC529" s="46"/>
    </row>
    <row r="530" spans="2:29" s="45" customFormat="1" x14ac:dyDescent="0.3">
      <c r="B530" s="226"/>
      <c r="O530" s="46"/>
      <c r="P530" s="46"/>
      <c r="Q530" s="46"/>
      <c r="R530" s="46"/>
      <c r="S530" s="46"/>
      <c r="T530" s="46"/>
      <c r="U530" s="46"/>
      <c r="V530" s="46"/>
      <c r="W530" s="46"/>
      <c r="X530" s="46"/>
      <c r="Y530" s="46"/>
      <c r="Z530" s="46"/>
      <c r="AA530" s="46"/>
      <c r="AB530" s="46"/>
      <c r="AC530" s="46"/>
    </row>
    <row r="531" spans="2:29" s="45" customFormat="1" x14ac:dyDescent="0.3">
      <c r="B531" s="226"/>
      <c r="O531" s="46"/>
      <c r="P531" s="46"/>
      <c r="Q531" s="46"/>
      <c r="R531" s="46"/>
      <c r="S531" s="46"/>
      <c r="T531" s="46"/>
      <c r="U531" s="46"/>
      <c r="V531" s="46"/>
      <c r="W531" s="46"/>
      <c r="X531" s="46"/>
      <c r="Y531" s="46"/>
      <c r="Z531" s="46"/>
      <c r="AA531" s="46"/>
      <c r="AB531" s="46"/>
      <c r="AC531" s="46"/>
    </row>
    <row r="532" spans="2:29" s="45" customFormat="1" x14ac:dyDescent="0.3">
      <c r="B532" s="226"/>
      <c r="O532" s="46"/>
      <c r="P532" s="46"/>
      <c r="Q532" s="46"/>
      <c r="R532" s="46"/>
      <c r="S532" s="46"/>
      <c r="T532" s="46"/>
      <c r="U532" s="46"/>
      <c r="V532" s="46"/>
      <c r="W532" s="46"/>
      <c r="X532" s="46"/>
      <c r="Y532" s="46"/>
      <c r="Z532" s="46"/>
      <c r="AA532" s="46"/>
      <c r="AB532" s="46"/>
      <c r="AC532" s="46"/>
    </row>
    <row r="533" spans="2:29" s="45" customFormat="1" x14ac:dyDescent="0.3">
      <c r="B533" s="226"/>
      <c r="O533" s="46"/>
      <c r="P533" s="46"/>
      <c r="Q533" s="46"/>
      <c r="R533" s="46"/>
      <c r="S533" s="46"/>
      <c r="T533" s="46"/>
      <c r="U533" s="46"/>
      <c r="V533" s="46"/>
      <c r="W533" s="46"/>
      <c r="X533" s="46"/>
      <c r="Y533" s="46"/>
      <c r="Z533" s="46"/>
      <c r="AA533" s="46"/>
      <c r="AB533" s="46"/>
      <c r="AC533" s="46"/>
    </row>
    <row r="534" spans="2:29" s="45" customFormat="1" x14ac:dyDescent="0.3">
      <c r="B534" s="226"/>
      <c r="O534" s="46"/>
      <c r="P534" s="46"/>
      <c r="Q534" s="46"/>
      <c r="R534" s="46"/>
      <c r="S534" s="46"/>
      <c r="T534" s="46"/>
      <c r="U534" s="46"/>
      <c r="V534" s="46"/>
      <c r="W534" s="46"/>
      <c r="X534" s="46"/>
      <c r="Y534" s="46"/>
      <c r="Z534" s="46"/>
      <c r="AA534" s="46"/>
      <c r="AB534" s="46"/>
      <c r="AC534" s="46"/>
    </row>
    <row r="535" spans="2:29" s="45" customFormat="1" x14ac:dyDescent="0.3">
      <c r="B535" s="226"/>
      <c r="O535" s="46"/>
      <c r="P535" s="46"/>
      <c r="Q535" s="46"/>
      <c r="R535" s="46"/>
      <c r="S535" s="46"/>
      <c r="T535" s="46"/>
      <c r="U535" s="46"/>
      <c r="V535" s="46"/>
      <c r="W535" s="46"/>
      <c r="X535" s="46"/>
      <c r="Y535" s="46"/>
      <c r="Z535" s="46"/>
      <c r="AA535" s="46"/>
      <c r="AB535" s="46"/>
      <c r="AC535" s="46"/>
    </row>
    <row r="536" spans="2:29" s="45" customFormat="1" x14ac:dyDescent="0.3">
      <c r="B536" s="226"/>
      <c r="O536" s="46"/>
      <c r="P536" s="46"/>
      <c r="Q536" s="46"/>
      <c r="R536" s="46"/>
      <c r="S536" s="46"/>
      <c r="T536" s="46"/>
      <c r="U536" s="46"/>
      <c r="V536" s="46"/>
      <c r="W536" s="46"/>
      <c r="X536" s="46"/>
      <c r="Y536" s="46"/>
      <c r="Z536" s="46"/>
      <c r="AA536" s="46"/>
      <c r="AB536" s="46"/>
      <c r="AC536" s="46"/>
    </row>
    <row r="537" spans="2:29" s="45" customFormat="1" x14ac:dyDescent="0.3">
      <c r="B537" s="226"/>
      <c r="O537" s="46"/>
      <c r="P537" s="46"/>
      <c r="Q537" s="46"/>
      <c r="R537" s="46"/>
      <c r="S537" s="46"/>
      <c r="T537" s="46"/>
      <c r="U537" s="46"/>
      <c r="V537" s="46"/>
      <c r="W537" s="46"/>
      <c r="X537" s="46"/>
      <c r="Y537" s="46"/>
      <c r="Z537" s="46"/>
      <c r="AA537" s="46"/>
      <c r="AB537" s="46"/>
      <c r="AC537" s="46"/>
    </row>
    <row r="538" spans="2:29" s="45" customFormat="1" x14ac:dyDescent="0.3">
      <c r="B538" s="226"/>
      <c r="O538" s="46"/>
      <c r="P538" s="46"/>
      <c r="Q538" s="46"/>
      <c r="R538" s="46"/>
      <c r="S538" s="46"/>
      <c r="T538" s="46"/>
      <c r="U538" s="46"/>
      <c r="V538" s="46"/>
      <c r="W538" s="46"/>
      <c r="X538" s="46"/>
      <c r="Y538" s="46"/>
      <c r="Z538" s="46"/>
      <c r="AA538" s="46"/>
      <c r="AB538" s="46"/>
      <c r="AC538" s="46"/>
    </row>
    <row r="539" spans="2:29" s="45" customFormat="1" x14ac:dyDescent="0.3">
      <c r="B539" s="226"/>
      <c r="O539" s="46"/>
      <c r="P539" s="46"/>
      <c r="Q539" s="46"/>
      <c r="R539" s="46"/>
      <c r="S539" s="46"/>
      <c r="T539" s="46"/>
      <c r="U539" s="46"/>
      <c r="V539" s="46"/>
      <c r="W539" s="46"/>
      <c r="X539" s="46"/>
      <c r="Y539" s="46"/>
      <c r="Z539" s="46"/>
      <c r="AA539" s="46"/>
      <c r="AB539" s="46"/>
      <c r="AC539" s="46"/>
    </row>
    <row r="540" spans="2:29" s="45" customFormat="1" x14ac:dyDescent="0.3">
      <c r="B540" s="226"/>
      <c r="O540" s="46"/>
      <c r="P540" s="46"/>
      <c r="Q540" s="46"/>
      <c r="R540" s="46"/>
      <c r="S540" s="46"/>
      <c r="T540" s="46"/>
      <c r="U540" s="46"/>
      <c r="V540" s="46"/>
      <c r="W540" s="46"/>
      <c r="X540" s="46"/>
      <c r="Y540" s="46"/>
      <c r="Z540" s="46"/>
      <c r="AA540" s="46"/>
      <c r="AB540" s="46"/>
      <c r="AC540" s="46"/>
    </row>
    <row r="541" spans="2:29" s="45" customFormat="1" x14ac:dyDescent="0.3">
      <c r="B541" s="226"/>
      <c r="O541" s="46"/>
      <c r="P541" s="46"/>
      <c r="Q541" s="46"/>
      <c r="R541" s="46"/>
      <c r="S541" s="46"/>
      <c r="T541" s="46"/>
      <c r="U541" s="46"/>
      <c r="V541" s="46"/>
      <c r="W541" s="46"/>
      <c r="X541" s="46"/>
      <c r="Y541" s="46"/>
      <c r="Z541" s="46"/>
      <c r="AA541" s="46"/>
      <c r="AB541" s="46"/>
      <c r="AC541" s="46"/>
    </row>
    <row r="542" spans="2:29" s="45" customFormat="1" x14ac:dyDescent="0.3">
      <c r="B542" s="226"/>
      <c r="O542" s="46"/>
      <c r="P542" s="46"/>
      <c r="Q542" s="46"/>
      <c r="R542" s="46"/>
      <c r="S542" s="46"/>
      <c r="T542" s="46"/>
      <c r="U542" s="46"/>
      <c r="V542" s="46"/>
      <c r="W542" s="46"/>
      <c r="X542" s="46"/>
      <c r="Y542" s="46"/>
      <c r="Z542" s="46"/>
      <c r="AA542" s="46"/>
      <c r="AB542" s="46"/>
      <c r="AC542" s="46"/>
    </row>
    <row r="543" spans="2:29" s="45" customFormat="1" x14ac:dyDescent="0.3">
      <c r="B543" s="226"/>
      <c r="O543" s="46"/>
      <c r="P543" s="46"/>
      <c r="Q543" s="46"/>
      <c r="R543" s="46"/>
      <c r="S543" s="46"/>
      <c r="T543" s="46"/>
      <c r="U543" s="46"/>
      <c r="V543" s="46"/>
      <c r="W543" s="46"/>
      <c r="X543" s="46"/>
      <c r="Y543" s="46"/>
      <c r="Z543" s="46"/>
      <c r="AA543" s="46"/>
      <c r="AB543" s="46"/>
      <c r="AC543" s="46"/>
    </row>
    <row r="544" spans="2:29" s="45" customFormat="1" x14ac:dyDescent="0.3">
      <c r="B544" s="226"/>
      <c r="O544" s="46"/>
      <c r="P544" s="46"/>
      <c r="Q544" s="46"/>
      <c r="R544" s="46"/>
      <c r="S544" s="46"/>
      <c r="T544" s="46"/>
      <c r="U544" s="46"/>
      <c r="V544" s="46"/>
      <c r="W544" s="46"/>
      <c r="X544" s="46"/>
      <c r="Y544" s="46"/>
      <c r="Z544" s="46"/>
      <c r="AA544" s="46"/>
      <c r="AB544" s="46"/>
      <c r="AC544" s="46"/>
    </row>
    <row r="545" spans="2:29" s="45" customFormat="1" x14ac:dyDescent="0.3">
      <c r="B545" s="226"/>
      <c r="O545" s="46"/>
      <c r="P545" s="46"/>
      <c r="Q545" s="46"/>
      <c r="R545" s="46"/>
      <c r="S545" s="46"/>
      <c r="T545" s="46"/>
      <c r="U545" s="46"/>
      <c r="V545" s="46"/>
      <c r="W545" s="46"/>
      <c r="X545" s="46"/>
      <c r="Y545" s="46"/>
      <c r="Z545" s="46"/>
      <c r="AA545" s="46"/>
      <c r="AB545" s="46"/>
      <c r="AC545" s="46"/>
    </row>
    <row r="546" spans="2:29" s="45" customFormat="1" x14ac:dyDescent="0.3">
      <c r="B546" s="226"/>
      <c r="O546" s="46"/>
      <c r="P546" s="46"/>
      <c r="Q546" s="46"/>
      <c r="R546" s="46"/>
      <c r="S546" s="46"/>
      <c r="T546" s="46"/>
      <c r="U546" s="46"/>
      <c r="V546" s="46"/>
      <c r="W546" s="46"/>
      <c r="X546" s="46"/>
      <c r="Y546" s="46"/>
      <c r="Z546" s="46"/>
      <c r="AA546" s="46"/>
      <c r="AB546" s="46"/>
      <c r="AC546" s="46"/>
    </row>
    <row r="547" spans="2:29" s="45" customFormat="1" x14ac:dyDescent="0.3">
      <c r="B547" s="226"/>
      <c r="O547" s="46"/>
      <c r="P547" s="46"/>
      <c r="Q547" s="46"/>
      <c r="R547" s="46"/>
      <c r="S547" s="46"/>
      <c r="T547" s="46"/>
      <c r="U547" s="46"/>
      <c r="V547" s="46"/>
      <c r="W547" s="46"/>
      <c r="X547" s="46"/>
      <c r="Y547" s="46"/>
      <c r="Z547" s="46"/>
      <c r="AA547" s="46"/>
      <c r="AB547" s="46"/>
      <c r="AC547" s="46"/>
    </row>
    <row r="548" spans="2:29" s="45" customFormat="1" x14ac:dyDescent="0.3">
      <c r="B548" s="226"/>
      <c r="O548" s="46"/>
      <c r="P548" s="46"/>
      <c r="Q548" s="46"/>
      <c r="R548" s="46"/>
      <c r="S548" s="46"/>
      <c r="T548" s="46"/>
      <c r="U548" s="46"/>
      <c r="V548" s="46"/>
      <c r="W548" s="46"/>
      <c r="X548" s="46"/>
      <c r="Y548" s="46"/>
      <c r="Z548" s="46"/>
      <c r="AA548" s="46"/>
      <c r="AB548" s="46"/>
      <c r="AC548" s="46"/>
    </row>
    <row r="549" spans="2:29" s="45" customFormat="1" x14ac:dyDescent="0.3">
      <c r="B549" s="226"/>
      <c r="O549" s="46"/>
      <c r="P549" s="46"/>
      <c r="Q549" s="46"/>
      <c r="R549" s="46"/>
      <c r="S549" s="46"/>
      <c r="T549" s="46"/>
      <c r="U549" s="46"/>
      <c r="V549" s="46"/>
      <c r="W549" s="46"/>
      <c r="X549" s="46"/>
      <c r="Y549" s="46"/>
      <c r="Z549" s="46"/>
      <c r="AA549" s="46"/>
      <c r="AB549" s="46"/>
      <c r="AC549" s="46"/>
    </row>
    <row r="550" spans="2:29" s="45" customFormat="1" x14ac:dyDescent="0.3">
      <c r="B550" s="226"/>
      <c r="O550" s="46"/>
      <c r="P550" s="46"/>
      <c r="Q550" s="46"/>
      <c r="R550" s="46"/>
      <c r="S550" s="46"/>
      <c r="T550" s="46"/>
      <c r="U550" s="46"/>
      <c r="V550" s="46"/>
      <c r="W550" s="46"/>
      <c r="X550" s="46"/>
      <c r="Y550" s="46"/>
      <c r="Z550" s="46"/>
      <c r="AA550" s="46"/>
      <c r="AB550" s="46"/>
      <c r="AC550" s="46"/>
    </row>
    <row r="551" spans="2:29" s="45" customFormat="1" x14ac:dyDescent="0.3">
      <c r="B551" s="226"/>
      <c r="O551" s="46"/>
      <c r="P551" s="46"/>
      <c r="Q551" s="46"/>
      <c r="R551" s="46"/>
      <c r="S551" s="46"/>
      <c r="T551" s="46"/>
      <c r="U551" s="46"/>
      <c r="V551" s="46"/>
      <c r="W551" s="46"/>
      <c r="X551" s="46"/>
      <c r="Y551" s="46"/>
      <c r="Z551" s="46"/>
      <c r="AA551" s="46"/>
      <c r="AB551" s="46"/>
      <c r="AC551" s="46"/>
    </row>
    <row r="552" spans="2:29" s="45" customFormat="1" x14ac:dyDescent="0.3">
      <c r="B552" s="226"/>
      <c r="O552" s="46"/>
      <c r="P552" s="46"/>
      <c r="Q552" s="46"/>
      <c r="R552" s="46"/>
      <c r="S552" s="46"/>
      <c r="T552" s="46"/>
      <c r="U552" s="46"/>
      <c r="V552" s="46"/>
      <c r="W552" s="46"/>
      <c r="X552" s="46"/>
      <c r="Y552" s="46"/>
      <c r="Z552" s="46"/>
      <c r="AA552" s="46"/>
      <c r="AB552" s="46"/>
      <c r="AC552" s="46"/>
    </row>
    <row r="553" spans="2:29" s="45" customFormat="1" x14ac:dyDescent="0.3">
      <c r="B553" s="226"/>
      <c r="O553" s="46"/>
      <c r="P553" s="46"/>
      <c r="Q553" s="46"/>
      <c r="R553" s="46"/>
      <c r="S553" s="46"/>
      <c r="T553" s="46"/>
      <c r="U553" s="46"/>
      <c r="V553" s="46"/>
      <c r="W553" s="46"/>
      <c r="X553" s="46"/>
      <c r="Y553" s="46"/>
      <c r="Z553" s="46"/>
      <c r="AA553" s="46"/>
      <c r="AB553" s="46"/>
      <c r="AC553" s="46"/>
    </row>
    <row r="554" spans="2:29" s="45" customFormat="1" x14ac:dyDescent="0.3">
      <c r="B554" s="226"/>
      <c r="O554" s="46"/>
      <c r="P554" s="46"/>
      <c r="Q554" s="46"/>
      <c r="R554" s="46"/>
      <c r="S554" s="46"/>
      <c r="T554" s="46"/>
      <c r="U554" s="46"/>
      <c r="V554" s="46"/>
      <c r="W554" s="46"/>
      <c r="X554" s="46"/>
      <c r="Y554" s="46"/>
      <c r="Z554" s="46"/>
      <c r="AA554" s="46"/>
      <c r="AB554" s="46"/>
      <c r="AC554" s="46"/>
    </row>
    <row r="555" spans="2:29" s="45" customFormat="1" x14ac:dyDescent="0.3">
      <c r="B555" s="226"/>
      <c r="O555" s="46"/>
      <c r="P555" s="46"/>
      <c r="Q555" s="46"/>
      <c r="R555" s="46"/>
      <c r="S555" s="46"/>
      <c r="T555" s="46"/>
      <c r="U555" s="46"/>
      <c r="V555" s="46"/>
      <c r="W555" s="46"/>
      <c r="X555" s="46"/>
      <c r="Y555" s="46"/>
      <c r="Z555" s="46"/>
      <c r="AA555" s="46"/>
      <c r="AB555" s="46"/>
      <c r="AC555" s="46"/>
    </row>
    <row r="556" spans="2:29" s="45" customFormat="1" x14ac:dyDescent="0.3">
      <c r="B556" s="226"/>
      <c r="O556" s="46"/>
      <c r="P556" s="46"/>
      <c r="Q556" s="46"/>
      <c r="R556" s="46"/>
      <c r="S556" s="46"/>
      <c r="T556" s="46"/>
      <c r="U556" s="46"/>
      <c r="V556" s="46"/>
      <c r="W556" s="46"/>
      <c r="X556" s="46"/>
      <c r="Y556" s="46"/>
      <c r="Z556" s="46"/>
      <c r="AA556" s="46"/>
      <c r="AB556" s="46"/>
      <c r="AC556" s="46"/>
    </row>
    <row r="557" spans="2:29" s="45" customFormat="1" x14ac:dyDescent="0.3">
      <c r="B557" s="226"/>
      <c r="O557" s="46"/>
      <c r="P557" s="46"/>
      <c r="Q557" s="46"/>
      <c r="R557" s="46"/>
      <c r="S557" s="46"/>
      <c r="T557" s="46"/>
      <c r="U557" s="46"/>
      <c r="V557" s="46"/>
      <c r="W557" s="46"/>
      <c r="X557" s="46"/>
      <c r="Y557" s="46"/>
      <c r="Z557" s="46"/>
      <c r="AA557" s="46"/>
      <c r="AB557" s="46"/>
      <c r="AC557" s="46"/>
    </row>
    <row r="558" spans="2:29" s="45" customFormat="1" x14ac:dyDescent="0.3">
      <c r="B558" s="226"/>
      <c r="O558" s="46"/>
      <c r="P558" s="46"/>
      <c r="Q558" s="46"/>
      <c r="R558" s="46"/>
      <c r="S558" s="46"/>
      <c r="T558" s="46"/>
      <c r="U558" s="46"/>
      <c r="V558" s="46"/>
      <c r="W558" s="46"/>
      <c r="X558" s="46"/>
      <c r="Y558" s="46"/>
      <c r="Z558" s="46"/>
      <c r="AA558" s="46"/>
      <c r="AB558" s="46"/>
      <c r="AC558" s="46"/>
    </row>
    <row r="559" spans="2:29" s="45" customFormat="1" x14ac:dyDescent="0.3">
      <c r="B559" s="226"/>
      <c r="O559" s="46"/>
      <c r="P559" s="46"/>
      <c r="Q559" s="46"/>
      <c r="R559" s="46"/>
      <c r="S559" s="46"/>
      <c r="T559" s="46"/>
      <c r="U559" s="46"/>
      <c r="V559" s="46"/>
      <c r="W559" s="46"/>
      <c r="X559" s="46"/>
      <c r="Y559" s="46"/>
      <c r="Z559" s="46"/>
      <c r="AA559" s="46"/>
      <c r="AB559" s="46"/>
      <c r="AC559" s="46"/>
    </row>
    <row r="560" spans="2:29" s="45" customFormat="1" x14ac:dyDescent="0.3">
      <c r="B560" s="226"/>
      <c r="O560" s="46"/>
      <c r="P560" s="46"/>
      <c r="Q560" s="46"/>
      <c r="R560" s="46"/>
      <c r="S560" s="46"/>
      <c r="T560" s="46"/>
      <c r="U560" s="46"/>
      <c r="V560" s="46"/>
      <c r="W560" s="46"/>
      <c r="X560" s="46"/>
      <c r="Y560" s="46"/>
      <c r="Z560" s="46"/>
      <c r="AA560" s="46"/>
      <c r="AB560" s="46"/>
      <c r="AC560" s="46"/>
    </row>
    <row r="561" spans="2:29" s="45" customFormat="1" x14ac:dyDescent="0.3">
      <c r="B561" s="226"/>
      <c r="O561" s="46"/>
      <c r="P561" s="46"/>
      <c r="Q561" s="46"/>
      <c r="R561" s="46"/>
      <c r="S561" s="46"/>
      <c r="T561" s="46"/>
      <c r="U561" s="46"/>
      <c r="V561" s="46"/>
      <c r="W561" s="46"/>
      <c r="X561" s="46"/>
      <c r="Y561" s="46"/>
      <c r="Z561" s="46"/>
      <c r="AA561" s="46"/>
      <c r="AB561" s="46"/>
      <c r="AC561" s="46"/>
    </row>
    <row r="562" spans="2:29" s="45" customFormat="1" x14ac:dyDescent="0.3">
      <c r="B562" s="226"/>
      <c r="O562" s="46"/>
      <c r="P562" s="46"/>
      <c r="Q562" s="46"/>
      <c r="R562" s="46"/>
      <c r="S562" s="46"/>
      <c r="T562" s="46"/>
      <c r="U562" s="46"/>
      <c r="V562" s="46"/>
      <c r="W562" s="46"/>
      <c r="X562" s="46"/>
      <c r="Y562" s="46"/>
      <c r="Z562" s="46"/>
      <c r="AA562" s="46"/>
      <c r="AB562" s="46"/>
      <c r="AC562" s="46"/>
    </row>
    <row r="563" spans="2:29" s="45" customFormat="1" x14ac:dyDescent="0.3">
      <c r="B563" s="226"/>
      <c r="O563" s="46"/>
      <c r="P563" s="46"/>
      <c r="Q563" s="46"/>
      <c r="R563" s="46"/>
      <c r="S563" s="46"/>
      <c r="T563" s="46"/>
      <c r="U563" s="46"/>
      <c r="V563" s="46"/>
      <c r="W563" s="46"/>
      <c r="X563" s="46"/>
      <c r="Y563" s="46"/>
      <c r="Z563" s="46"/>
      <c r="AA563" s="46"/>
      <c r="AB563" s="46"/>
      <c r="AC563" s="46"/>
    </row>
    <row r="564" spans="2:29" s="45" customFormat="1" x14ac:dyDescent="0.3">
      <c r="B564" s="226"/>
      <c r="O564" s="46"/>
      <c r="P564" s="46"/>
      <c r="Q564" s="46"/>
      <c r="R564" s="46"/>
      <c r="S564" s="46"/>
      <c r="T564" s="46"/>
      <c r="U564" s="46"/>
      <c r="V564" s="46"/>
      <c r="W564" s="46"/>
      <c r="X564" s="46"/>
      <c r="Y564" s="46"/>
      <c r="Z564" s="46"/>
      <c r="AA564" s="46"/>
      <c r="AB564" s="46"/>
      <c r="AC564" s="46"/>
    </row>
    <row r="565" spans="2:29" s="45" customFormat="1" x14ac:dyDescent="0.3">
      <c r="B565" s="226"/>
      <c r="O565" s="46"/>
      <c r="P565" s="46"/>
      <c r="Q565" s="46"/>
      <c r="R565" s="46"/>
      <c r="S565" s="46"/>
      <c r="T565" s="46"/>
      <c r="U565" s="46"/>
      <c r="V565" s="46"/>
      <c r="W565" s="46"/>
      <c r="X565" s="46"/>
      <c r="Y565" s="46"/>
      <c r="Z565" s="46"/>
      <c r="AA565" s="46"/>
      <c r="AB565" s="46"/>
      <c r="AC565" s="46"/>
    </row>
    <row r="566" spans="2:29" s="45" customFormat="1" x14ac:dyDescent="0.3">
      <c r="B566" s="226"/>
      <c r="O566" s="46"/>
      <c r="P566" s="46"/>
      <c r="Q566" s="46"/>
      <c r="R566" s="46"/>
      <c r="S566" s="46"/>
      <c r="T566" s="46"/>
      <c r="U566" s="46"/>
      <c r="V566" s="46"/>
      <c r="W566" s="46"/>
      <c r="X566" s="46"/>
      <c r="Y566" s="46"/>
      <c r="Z566" s="46"/>
      <c r="AA566" s="46"/>
      <c r="AB566" s="46"/>
      <c r="AC566" s="46"/>
    </row>
    <row r="567" spans="2:29" s="45" customFormat="1" x14ac:dyDescent="0.3">
      <c r="B567" s="226"/>
      <c r="O567" s="46"/>
      <c r="P567" s="46"/>
      <c r="Q567" s="46"/>
      <c r="R567" s="46"/>
      <c r="S567" s="46"/>
      <c r="T567" s="46"/>
      <c r="U567" s="46"/>
      <c r="V567" s="46"/>
      <c r="W567" s="46"/>
      <c r="X567" s="46"/>
      <c r="Y567" s="46"/>
      <c r="Z567" s="46"/>
      <c r="AA567" s="46"/>
      <c r="AB567" s="46"/>
      <c r="AC567" s="46"/>
    </row>
    <row r="568" spans="2:29" s="45" customFormat="1" x14ac:dyDescent="0.3">
      <c r="B568" s="226"/>
      <c r="O568" s="46"/>
      <c r="P568" s="46"/>
      <c r="Q568" s="46"/>
      <c r="R568" s="46"/>
      <c r="S568" s="46"/>
      <c r="T568" s="46"/>
      <c r="U568" s="46"/>
      <c r="V568" s="46"/>
      <c r="W568" s="46"/>
      <c r="X568" s="46"/>
      <c r="Y568" s="46"/>
      <c r="Z568" s="46"/>
      <c r="AA568" s="46"/>
      <c r="AB568" s="46"/>
      <c r="AC568" s="46"/>
    </row>
    <row r="569" spans="2:29" s="45" customFormat="1" x14ac:dyDescent="0.3">
      <c r="B569" s="226"/>
      <c r="O569" s="46"/>
      <c r="P569" s="46"/>
      <c r="Q569" s="46"/>
      <c r="R569" s="46"/>
      <c r="S569" s="46"/>
      <c r="T569" s="46"/>
      <c r="U569" s="46"/>
      <c r="V569" s="46"/>
      <c r="W569" s="46"/>
      <c r="X569" s="46"/>
      <c r="Y569" s="46"/>
      <c r="Z569" s="46"/>
      <c r="AA569" s="46"/>
      <c r="AB569" s="46"/>
      <c r="AC569" s="46"/>
    </row>
    <row r="570" spans="2:29" s="45" customFormat="1" x14ac:dyDescent="0.3">
      <c r="B570" s="226"/>
      <c r="O570" s="46"/>
      <c r="P570" s="46"/>
      <c r="Q570" s="46"/>
      <c r="R570" s="46"/>
      <c r="S570" s="46"/>
      <c r="T570" s="46"/>
      <c r="U570" s="46"/>
      <c r="V570" s="46"/>
      <c r="W570" s="46"/>
      <c r="X570" s="46"/>
      <c r="Y570" s="46"/>
      <c r="Z570" s="46"/>
      <c r="AA570" s="46"/>
      <c r="AB570" s="46"/>
      <c r="AC570" s="46"/>
    </row>
    <row r="571" spans="2:29" s="45" customFormat="1" x14ac:dyDescent="0.3">
      <c r="B571" s="226"/>
      <c r="O571" s="46"/>
      <c r="P571" s="46"/>
      <c r="Q571" s="46"/>
      <c r="R571" s="46"/>
      <c r="S571" s="46"/>
      <c r="T571" s="46"/>
      <c r="U571" s="46"/>
      <c r="V571" s="46"/>
      <c r="W571" s="46"/>
      <c r="X571" s="46"/>
      <c r="Y571" s="46"/>
      <c r="Z571" s="46"/>
      <c r="AA571" s="46"/>
      <c r="AB571" s="46"/>
      <c r="AC571" s="46"/>
    </row>
    <row r="572" spans="2:29" s="45" customFormat="1" x14ac:dyDescent="0.3">
      <c r="B572" s="226"/>
      <c r="O572" s="46"/>
      <c r="P572" s="46"/>
      <c r="Q572" s="46"/>
      <c r="R572" s="46"/>
      <c r="S572" s="46"/>
      <c r="T572" s="46"/>
      <c r="U572" s="46"/>
      <c r="V572" s="46"/>
      <c r="W572" s="46"/>
      <c r="X572" s="46"/>
      <c r="Y572" s="46"/>
      <c r="Z572" s="46"/>
      <c r="AA572" s="46"/>
      <c r="AB572" s="46"/>
      <c r="AC572" s="46"/>
    </row>
    <row r="573" spans="2:29" s="45" customFormat="1" x14ac:dyDescent="0.3">
      <c r="B573" s="226"/>
      <c r="O573" s="46"/>
      <c r="P573" s="46"/>
      <c r="Q573" s="46"/>
      <c r="R573" s="46"/>
      <c r="S573" s="46"/>
      <c r="T573" s="46"/>
      <c r="U573" s="46"/>
      <c r="V573" s="46"/>
      <c r="W573" s="46"/>
      <c r="X573" s="46"/>
      <c r="Y573" s="46"/>
      <c r="Z573" s="46"/>
      <c r="AA573" s="46"/>
      <c r="AB573" s="46"/>
      <c r="AC573" s="46"/>
    </row>
    <row r="574" spans="2:29" s="45" customFormat="1" x14ac:dyDescent="0.3">
      <c r="B574" s="226"/>
      <c r="O574" s="46"/>
      <c r="P574" s="46"/>
      <c r="Q574" s="46"/>
      <c r="R574" s="46"/>
      <c r="S574" s="46"/>
      <c r="T574" s="46"/>
      <c r="U574" s="46"/>
      <c r="V574" s="46"/>
      <c r="W574" s="46"/>
      <c r="X574" s="46"/>
      <c r="Y574" s="46"/>
      <c r="Z574" s="46"/>
      <c r="AA574" s="46"/>
      <c r="AB574" s="46"/>
      <c r="AC574" s="46"/>
    </row>
    <row r="575" spans="2:29" s="45" customFormat="1" x14ac:dyDescent="0.3">
      <c r="B575" s="226"/>
      <c r="O575" s="46"/>
      <c r="P575" s="46"/>
      <c r="Q575" s="46"/>
      <c r="R575" s="46"/>
      <c r="S575" s="46"/>
      <c r="T575" s="46"/>
      <c r="U575" s="46"/>
      <c r="V575" s="46"/>
      <c r="W575" s="46"/>
      <c r="X575" s="46"/>
      <c r="Y575" s="46"/>
      <c r="Z575" s="46"/>
      <c r="AA575" s="46"/>
      <c r="AB575" s="46"/>
      <c r="AC575" s="46"/>
    </row>
    <row r="576" spans="2:29" s="45" customFormat="1" x14ac:dyDescent="0.3">
      <c r="B576" s="226"/>
      <c r="O576" s="46"/>
      <c r="P576" s="46"/>
      <c r="Q576" s="46"/>
      <c r="R576" s="46"/>
      <c r="S576" s="46"/>
      <c r="T576" s="46"/>
      <c r="U576" s="46"/>
      <c r="V576" s="46"/>
      <c r="W576" s="46"/>
      <c r="X576" s="46"/>
      <c r="Y576" s="46"/>
      <c r="Z576" s="46"/>
      <c r="AA576" s="46"/>
      <c r="AB576" s="46"/>
      <c r="AC576" s="46"/>
    </row>
    <row r="577" spans="2:29" s="45" customFormat="1" x14ac:dyDescent="0.3">
      <c r="B577" s="226"/>
      <c r="O577" s="46"/>
      <c r="P577" s="46"/>
      <c r="Q577" s="46"/>
      <c r="R577" s="46"/>
      <c r="S577" s="46"/>
      <c r="T577" s="46"/>
      <c r="U577" s="46"/>
      <c r="V577" s="46"/>
      <c r="W577" s="46"/>
      <c r="X577" s="46"/>
      <c r="Y577" s="46"/>
      <c r="Z577" s="46"/>
      <c r="AA577" s="46"/>
      <c r="AB577" s="46"/>
      <c r="AC577" s="46"/>
    </row>
    <row r="578" spans="2:29" s="45" customFormat="1" x14ac:dyDescent="0.3">
      <c r="B578" s="226"/>
      <c r="O578" s="46"/>
      <c r="P578" s="46"/>
      <c r="Q578" s="46"/>
      <c r="R578" s="46"/>
      <c r="S578" s="46"/>
      <c r="T578" s="46"/>
      <c r="U578" s="46"/>
      <c r="V578" s="46"/>
      <c r="W578" s="46"/>
      <c r="X578" s="46"/>
      <c r="Y578" s="46"/>
      <c r="Z578" s="46"/>
      <c r="AA578" s="46"/>
      <c r="AB578" s="46"/>
      <c r="AC578" s="46"/>
    </row>
    <row r="579" spans="2:29" s="45" customFormat="1" x14ac:dyDescent="0.3">
      <c r="B579" s="226"/>
      <c r="O579" s="46"/>
      <c r="P579" s="46"/>
      <c r="Q579" s="46"/>
      <c r="R579" s="46"/>
      <c r="S579" s="46"/>
      <c r="T579" s="46"/>
      <c r="U579" s="46"/>
      <c r="V579" s="46"/>
      <c r="W579" s="46"/>
      <c r="X579" s="46"/>
      <c r="Y579" s="46"/>
      <c r="Z579" s="46"/>
      <c r="AA579" s="46"/>
      <c r="AB579" s="46"/>
      <c r="AC579" s="46"/>
    </row>
    <row r="580" spans="2:29" s="45" customFormat="1" x14ac:dyDescent="0.3">
      <c r="B580" s="226"/>
      <c r="O580" s="46"/>
      <c r="P580" s="46"/>
      <c r="Q580" s="46"/>
      <c r="R580" s="46"/>
      <c r="S580" s="46"/>
      <c r="T580" s="46"/>
      <c r="U580" s="46"/>
      <c r="V580" s="46"/>
      <c r="W580" s="46"/>
      <c r="X580" s="46"/>
      <c r="Y580" s="46"/>
      <c r="Z580" s="46"/>
      <c r="AA580" s="46"/>
      <c r="AB580" s="46"/>
      <c r="AC580" s="46"/>
    </row>
    <row r="581" spans="2:29" s="45" customFormat="1" x14ac:dyDescent="0.3">
      <c r="B581" s="226"/>
      <c r="O581" s="46"/>
      <c r="P581" s="46"/>
      <c r="Q581" s="46"/>
      <c r="R581" s="46"/>
      <c r="S581" s="46"/>
      <c r="T581" s="46"/>
      <c r="U581" s="46"/>
      <c r="V581" s="46"/>
      <c r="W581" s="46"/>
      <c r="X581" s="46"/>
      <c r="Y581" s="46"/>
      <c r="Z581" s="46"/>
      <c r="AA581" s="46"/>
      <c r="AB581" s="46"/>
      <c r="AC581" s="46"/>
    </row>
    <row r="582" spans="2:29" s="45" customFormat="1" x14ac:dyDescent="0.3">
      <c r="B582" s="226"/>
      <c r="O582" s="46"/>
      <c r="P582" s="46"/>
      <c r="Q582" s="46"/>
      <c r="R582" s="46"/>
      <c r="S582" s="46"/>
      <c r="T582" s="46"/>
      <c r="U582" s="46"/>
      <c r="V582" s="46"/>
      <c r="W582" s="46"/>
      <c r="X582" s="46"/>
      <c r="Y582" s="46"/>
      <c r="Z582" s="46"/>
      <c r="AA582" s="46"/>
      <c r="AB582" s="46"/>
      <c r="AC582" s="46"/>
    </row>
    <row r="583" spans="2:29" s="45" customFormat="1" x14ac:dyDescent="0.3">
      <c r="B583" s="226"/>
      <c r="O583" s="46"/>
      <c r="P583" s="46"/>
      <c r="Q583" s="46"/>
      <c r="R583" s="46"/>
      <c r="S583" s="46"/>
      <c r="T583" s="46"/>
      <c r="U583" s="46"/>
      <c r="V583" s="46"/>
      <c r="W583" s="46"/>
      <c r="X583" s="46"/>
      <c r="Y583" s="46"/>
      <c r="Z583" s="46"/>
      <c r="AA583" s="46"/>
      <c r="AB583" s="46"/>
      <c r="AC583" s="46"/>
    </row>
    <row r="584" spans="2:29" s="45" customFormat="1" x14ac:dyDescent="0.3">
      <c r="B584" s="226"/>
      <c r="O584" s="46"/>
      <c r="P584" s="46"/>
      <c r="Q584" s="46"/>
      <c r="R584" s="46"/>
      <c r="S584" s="46"/>
      <c r="T584" s="46"/>
      <c r="U584" s="46"/>
      <c r="V584" s="46"/>
      <c r="W584" s="46"/>
      <c r="X584" s="46"/>
      <c r="Y584" s="46"/>
      <c r="Z584" s="46"/>
      <c r="AA584" s="46"/>
      <c r="AB584" s="46"/>
      <c r="AC584" s="46"/>
    </row>
    <row r="585" spans="2:29" s="45" customFormat="1" x14ac:dyDescent="0.3">
      <c r="B585" s="226"/>
      <c r="O585" s="46"/>
      <c r="P585" s="46"/>
      <c r="Q585" s="46"/>
      <c r="R585" s="46"/>
      <c r="S585" s="46"/>
      <c r="T585" s="46"/>
      <c r="U585" s="46"/>
      <c r="V585" s="46"/>
      <c r="W585" s="46"/>
      <c r="X585" s="46"/>
      <c r="Y585" s="46"/>
      <c r="Z585" s="46"/>
      <c r="AA585" s="46"/>
      <c r="AB585" s="46"/>
      <c r="AC585" s="46"/>
    </row>
    <row r="586" spans="2:29" s="45" customFormat="1" x14ac:dyDescent="0.3">
      <c r="B586" s="226"/>
      <c r="O586" s="46"/>
      <c r="P586" s="46"/>
      <c r="Q586" s="46"/>
      <c r="R586" s="46"/>
      <c r="S586" s="46"/>
      <c r="T586" s="46"/>
      <c r="U586" s="46"/>
      <c r="V586" s="46"/>
      <c r="W586" s="46"/>
      <c r="X586" s="46"/>
      <c r="Y586" s="46"/>
      <c r="Z586" s="46"/>
      <c r="AA586" s="46"/>
      <c r="AB586" s="46"/>
      <c r="AC586" s="46"/>
    </row>
    <row r="587" spans="2:29" s="45" customFormat="1" x14ac:dyDescent="0.3">
      <c r="B587" s="226"/>
      <c r="O587" s="46"/>
      <c r="P587" s="46"/>
      <c r="Q587" s="46"/>
      <c r="R587" s="46"/>
      <c r="S587" s="46"/>
      <c r="T587" s="46"/>
      <c r="U587" s="46"/>
      <c r="V587" s="46"/>
      <c r="W587" s="46"/>
      <c r="X587" s="46"/>
      <c r="Y587" s="46"/>
      <c r="Z587" s="46"/>
      <c r="AA587" s="46"/>
      <c r="AB587" s="46"/>
      <c r="AC587" s="46"/>
    </row>
    <row r="588" spans="2:29" s="45" customFormat="1" x14ac:dyDescent="0.3">
      <c r="B588" s="226"/>
      <c r="O588" s="46"/>
      <c r="P588" s="46"/>
      <c r="Q588" s="46"/>
      <c r="R588" s="46"/>
      <c r="S588" s="46"/>
      <c r="T588" s="46"/>
      <c r="U588" s="46"/>
      <c r="V588" s="46"/>
      <c r="W588" s="46"/>
      <c r="X588" s="46"/>
      <c r="Y588" s="46"/>
      <c r="Z588" s="46"/>
      <c r="AA588" s="46"/>
      <c r="AB588" s="46"/>
      <c r="AC588" s="46"/>
    </row>
    <row r="589" spans="2:29" s="45" customFormat="1" x14ac:dyDescent="0.3">
      <c r="B589" s="226"/>
      <c r="O589" s="46"/>
      <c r="P589" s="46"/>
      <c r="Q589" s="46"/>
      <c r="R589" s="46"/>
      <c r="S589" s="46"/>
      <c r="T589" s="46"/>
      <c r="U589" s="46"/>
      <c r="V589" s="46"/>
      <c r="W589" s="46"/>
      <c r="X589" s="46"/>
      <c r="Y589" s="46"/>
      <c r="Z589" s="46"/>
      <c r="AA589" s="46"/>
      <c r="AB589" s="46"/>
      <c r="AC589" s="46"/>
    </row>
    <row r="590" spans="2:29" s="45" customFormat="1" x14ac:dyDescent="0.3">
      <c r="B590" s="226"/>
      <c r="O590" s="46"/>
      <c r="P590" s="46"/>
      <c r="Q590" s="46"/>
      <c r="R590" s="46"/>
      <c r="S590" s="46"/>
      <c r="T590" s="46"/>
      <c r="U590" s="46"/>
      <c r="V590" s="46"/>
      <c r="W590" s="46"/>
      <c r="X590" s="46"/>
      <c r="Y590" s="46"/>
      <c r="Z590" s="46"/>
      <c r="AA590" s="46"/>
      <c r="AB590" s="46"/>
      <c r="AC590" s="46"/>
    </row>
    <row r="591" spans="2:29" s="45" customFormat="1" x14ac:dyDescent="0.3">
      <c r="B591" s="226"/>
      <c r="O591" s="46"/>
      <c r="P591" s="46"/>
      <c r="Q591" s="46"/>
      <c r="R591" s="46"/>
      <c r="S591" s="46"/>
      <c r="T591" s="46"/>
      <c r="U591" s="46"/>
      <c r="V591" s="46"/>
      <c r="W591" s="46"/>
      <c r="X591" s="46"/>
      <c r="Y591" s="46"/>
      <c r="Z591" s="46"/>
      <c r="AA591" s="46"/>
      <c r="AB591" s="46"/>
      <c r="AC591" s="46"/>
    </row>
    <row r="592" spans="2:29" s="45" customFormat="1" x14ac:dyDescent="0.3">
      <c r="B592" s="226"/>
      <c r="O592" s="46"/>
      <c r="P592" s="46"/>
      <c r="Q592" s="46"/>
      <c r="R592" s="46"/>
      <c r="S592" s="46"/>
      <c r="T592" s="46"/>
      <c r="U592" s="46"/>
      <c r="V592" s="46"/>
      <c r="W592" s="46"/>
      <c r="X592" s="46"/>
      <c r="Y592" s="46"/>
      <c r="Z592" s="46"/>
      <c r="AA592" s="46"/>
      <c r="AB592" s="46"/>
      <c r="AC592" s="46"/>
    </row>
    <row r="593" spans="2:29" s="45" customFormat="1" x14ac:dyDescent="0.3">
      <c r="B593" s="226"/>
      <c r="O593" s="46"/>
      <c r="P593" s="46"/>
      <c r="Q593" s="46"/>
      <c r="R593" s="46"/>
      <c r="S593" s="46"/>
      <c r="T593" s="46"/>
      <c r="U593" s="46"/>
      <c r="V593" s="46"/>
      <c r="W593" s="46"/>
      <c r="X593" s="46"/>
      <c r="Y593" s="46"/>
      <c r="Z593" s="46"/>
      <c r="AA593" s="46"/>
      <c r="AB593" s="46"/>
      <c r="AC593" s="46"/>
    </row>
    <row r="594" spans="2:29" s="45" customFormat="1" x14ac:dyDescent="0.3">
      <c r="B594" s="226"/>
      <c r="O594" s="46"/>
      <c r="P594" s="46"/>
      <c r="Q594" s="46"/>
      <c r="R594" s="46"/>
      <c r="S594" s="46"/>
      <c r="T594" s="46"/>
      <c r="U594" s="46"/>
      <c r="V594" s="46"/>
      <c r="W594" s="46"/>
      <c r="X594" s="46"/>
      <c r="Y594" s="46"/>
      <c r="Z594" s="46"/>
      <c r="AA594" s="46"/>
      <c r="AB594" s="46"/>
      <c r="AC594" s="46"/>
    </row>
    <row r="595" spans="2:29" s="45" customFormat="1" x14ac:dyDescent="0.3">
      <c r="B595" s="226"/>
      <c r="O595" s="46"/>
      <c r="P595" s="46"/>
      <c r="Q595" s="46"/>
      <c r="R595" s="46"/>
      <c r="S595" s="46"/>
      <c r="T595" s="46"/>
      <c r="U595" s="46"/>
      <c r="V595" s="46"/>
      <c r="W595" s="46"/>
      <c r="X595" s="46"/>
      <c r="Y595" s="46"/>
      <c r="Z595" s="46"/>
      <c r="AA595" s="46"/>
      <c r="AB595" s="46"/>
      <c r="AC595" s="46"/>
    </row>
    <row r="596" spans="2:29" s="45" customFormat="1" x14ac:dyDescent="0.3">
      <c r="B596" s="226"/>
      <c r="O596" s="46"/>
      <c r="P596" s="46"/>
      <c r="Q596" s="46"/>
      <c r="R596" s="46"/>
      <c r="S596" s="46"/>
      <c r="T596" s="46"/>
      <c r="U596" s="46"/>
      <c r="V596" s="46"/>
      <c r="W596" s="46"/>
      <c r="X596" s="46"/>
      <c r="Y596" s="46"/>
      <c r="Z596" s="46"/>
      <c r="AA596" s="46"/>
      <c r="AB596" s="46"/>
      <c r="AC596" s="46"/>
    </row>
    <row r="597" spans="2:29" s="45" customFormat="1" x14ac:dyDescent="0.3">
      <c r="B597" s="226"/>
      <c r="O597" s="46"/>
      <c r="P597" s="46"/>
      <c r="Q597" s="46"/>
      <c r="R597" s="46"/>
      <c r="S597" s="46"/>
      <c r="T597" s="46"/>
      <c r="U597" s="46"/>
      <c r="V597" s="46"/>
      <c r="W597" s="46"/>
      <c r="X597" s="46"/>
      <c r="Y597" s="46"/>
      <c r="Z597" s="46"/>
      <c r="AA597" s="46"/>
      <c r="AB597" s="46"/>
      <c r="AC597" s="46"/>
    </row>
    <row r="598" spans="2:29" s="45" customFormat="1" x14ac:dyDescent="0.3">
      <c r="B598" s="226"/>
      <c r="O598" s="46"/>
      <c r="P598" s="46"/>
      <c r="Q598" s="46"/>
      <c r="R598" s="46"/>
      <c r="S598" s="46"/>
      <c r="T598" s="46"/>
      <c r="U598" s="46"/>
      <c r="V598" s="46"/>
      <c r="W598" s="46"/>
      <c r="X598" s="46"/>
      <c r="Y598" s="46"/>
      <c r="Z598" s="46"/>
      <c r="AA598" s="46"/>
      <c r="AB598" s="46"/>
      <c r="AC598" s="46"/>
    </row>
    <row r="599" spans="2:29" s="45" customFormat="1" x14ac:dyDescent="0.3">
      <c r="B599" s="226"/>
      <c r="O599" s="46"/>
      <c r="P599" s="46"/>
      <c r="Q599" s="46"/>
      <c r="R599" s="46"/>
      <c r="S599" s="46"/>
      <c r="T599" s="46"/>
      <c r="U599" s="46"/>
      <c r="V599" s="46"/>
      <c r="W599" s="46"/>
      <c r="X599" s="46"/>
      <c r="Y599" s="46"/>
      <c r="Z599" s="46"/>
      <c r="AA599" s="46"/>
      <c r="AB599" s="46"/>
      <c r="AC599" s="46"/>
    </row>
    <row r="600" spans="2:29" s="45" customFormat="1" x14ac:dyDescent="0.3">
      <c r="B600" s="226"/>
      <c r="O600" s="46"/>
      <c r="P600" s="46"/>
      <c r="Q600" s="46"/>
      <c r="R600" s="46"/>
      <c r="S600" s="46"/>
      <c r="T600" s="46"/>
      <c r="U600" s="46"/>
      <c r="V600" s="46"/>
      <c r="W600" s="46"/>
      <c r="X600" s="46"/>
      <c r="Y600" s="46"/>
      <c r="Z600" s="46"/>
      <c r="AA600" s="46"/>
      <c r="AB600" s="46"/>
      <c r="AC600" s="46"/>
    </row>
    <row r="601" spans="2:29" s="45" customFormat="1" x14ac:dyDescent="0.3">
      <c r="B601" s="226"/>
      <c r="O601" s="46"/>
      <c r="P601" s="46"/>
      <c r="Q601" s="46"/>
      <c r="R601" s="46"/>
      <c r="S601" s="46"/>
      <c r="T601" s="46"/>
      <c r="U601" s="46"/>
      <c r="V601" s="46"/>
      <c r="W601" s="46"/>
      <c r="X601" s="46"/>
      <c r="Y601" s="46"/>
      <c r="Z601" s="46"/>
      <c r="AA601" s="46"/>
      <c r="AB601" s="46"/>
      <c r="AC601" s="46"/>
    </row>
    <row r="602" spans="2:29" s="45" customFormat="1" x14ac:dyDescent="0.3">
      <c r="B602" s="226"/>
      <c r="O602" s="46"/>
      <c r="P602" s="46"/>
      <c r="Q602" s="46"/>
      <c r="R602" s="46"/>
      <c r="S602" s="46"/>
      <c r="T602" s="46"/>
      <c r="U602" s="46"/>
      <c r="V602" s="46"/>
      <c r="W602" s="46"/>
      <c r="X602" s="46"/>
      <c r="Y602" s="46"/>
      <c r="Z602" s="46"/>
      <c r="AA602" s="46"/>
      <c r="AB602" s="46"/>
      <c r="AC602" s="46"/>
    </row>
    <row r="603" spans="2:29" s="45" customFormat="1" x14ac:dyDescent="0.3">
      <c r="B603" s="226"/>
      <c r="O603" s="46"/>
      <c r="P603" s="46"/>
      <c r="Q603" s="46"/>
      <c r="R603" s="46"/>
      <c r="S603" s="46"/>
      <c r="T603" s="46"/>
      <c r="U603" s="46"/>
      <c r="V603" s="46"/>
      <c r="W603" s="46"/>
      <c r="X603" s="46"/>
      <c r="Y603" s="46"/>
      <c r="Z603" s="46"/>
      <c r="AA603" s="46"/>
      <c r="AB603" s="46"/>
      <c r="AC603" s="46"/>
    </row>
    <row r="604" spans="2:29" s="45" customFormat="1" x14ac:dyDescent="0.3">
      <c r="B604" s="226"/>
      <c r="O604" s="46"/>
      <c r="P604" s="46"/>
      <c r="Q604" s="46"/>
      <c r="R604" s="46"/>
      <c r="S604" s="46"/>
      <c r="T604" s="46"/>
      <c r="U604" s="46"/>
      <c r="V604" s="46"/>
      <c r="W604" s="46"/>
      <c r="X604" s="46"/>
      <c r="Y604" s="46"/>
      <c r="Z604" s="46"/>
      <c r="AA604" s="46"/>
      <c r="AB604" s="46"/>
      <c r="AC604" s="46"/>
    </row>
    <row r="605" spans="2:29" s="45" customFormat="1" x14ac:dyDescent="0.3">
      <c r="B605" s="226"/>
      <c r="O605" s="46"/>
      <c r="P605" s="46"/>
      <c r="Q605" s="46"/>
      <c r="R605" s="46"/>
      <c r="S605" s="46"/>
      <c r="T605" s="46"/>
      <c r="U605" s="46"/>
      <c r="V605" s="46"/>
      <c r="W605" s="46"/>
      <c r="X605" s="46"/>
      <c r="Y605" s="46"/>
      <c r="Z605" s="46"/>
      <c r="AA605" s="46"/>
      <c r="AB605" s="46"/>
      <c r="AC605" s="46"/>
    </row>
    <row r="606" spans="2:29" s="45" customFormat="1" x14ac:dyDescent="0.3">
      <c r="B606" s="226"/>
      <c r="O606" s="46"/>
      <c r="P606" s="46"/>
      <c r="Q606" s="46"/>
      <c r="R606" s="46"/>
      <c r="S606" s="46"/>
      <c r="T606" s="46"/>
      <c r="U606" s="46"/>
      <c r="V606" s="46"/>
      <c r="W606" s="46"/>
      <c r="X606" s="46"/>
      <c r="Y606" s="46"/>
      <c r="Z606" s="46"/>
      <c r="AA606" s="46"/>
      <c r="AB606" s="46"/>
      <c r="AC606" s="46"/>
    </row>
    <row r="607" spans="2:29" s="45" customFormat="1" x14ac:dyDescent="0.3">
      <c r="B607" s="226"/>
      <c r="O607" s="46"/>
      <c r="P607" s="46"/>
      <c r="Q607" s="46"/>
      <c r="R607" s="46"/>
      <c r="S607" s="46"/>
      <c r="T607" s="46"/>
      <c r="U607" s="46"/>
      <c r="V607" s="46"/>
      <c r="W607" s="46"/>
      <c r="X607" s="46"/>
      <c r="Y607" s="46"/>
      <c r="Z607" s="46"/>
      <c r="AA607" s="46"/>
      <c r="AB607" s="46"/>
      <c r="AC607" s="46"/>
    </row>
    <row r="608" spans="2:29" s="45" customFormat="1" x14ac:dyDescent="0.3">
      <c r="B608" s="226"/>
      <c r="O608" s="46"/>
      <c r="P608" s="46"/>
      <c r="Q608" s="46"/>
      <c r="R608" s="46"/>
      <c r="S608" s="46"/>
      <c r="T608" s="46"/>
      <c r="U608" s="46"/>
      <c r="V608" s="46"/>
      <c r="W608" s="46"/>
      <c r="X608" s="46"/>
      <c r="Y608" s="46"/>
      <c r="Z608" s="46"/>
      <c r="AA608" s="46"/>
      <c r="AB608" s="46"/>
      <c r="AC608" s="46"/>
    </row>
    <row r="609" spans="2:29" s="45" customFormat="1" x14ac:dyDescent="0.3">
      <c r="B609" s="226"/>
      <c r="O609" s="46"/>
      <c r="P609" s="46"/>
      <c r="Q609" s="46"/>
      <c r="R609" s="46"/>
      <c r="S609" s="46"/>
      <c r="T609" s="46"/>
      <c r="U609" s="46"/>
      <c r="V609" s="46"/>
      <c r="W609" s="46"/>
      <c r="X609" s="46"/>
      <c r="Y609" s="46"/>
      <c r="Z609" s="46"/>
      <c r="AA609" s="46"/>
      <c r="AB609" s="46"/>
      <c r="AC609" s="46"/>
    </row>
    <row r="610" spans="2:29" s="45" customFormat="1" x14ac:dyDescent="0.3">
      <c r="B610" s="226"/>
      <c r="O610" s="46"/>
      <c r="P610" s="46"/>
      <c r="Q610" s="46"/>
      <c r="R610" s="46"/>
      <c r="S610" s="46"/>
      <c r="T610" s="46"/>
      <c r="U610" s="46"/>
      <c r="V610" s="46"/>
      <c r="W610" s="46"/>
      <c r="X610" s="46"/>
      <c r="Y610" s="46"/>
      <c r="Z610" s="46"/>
      <c r="AA610" s="46"/>
      <c r="AB610" s="46"/>
      <c r="AC610" s="46"/>
    </row>
    <row r="611" spans="2:29" s="45" customFormat="1" x14ac:dyDescent="0.3">
      <c r="B611" s="226"/>
      <c r="O611" s="46"/>
      <c r="P611" s="46"/>
      <c r="Q611" s="46"/>
      <c r="R611" s="46"/>
      <c r="S611" s="46"/>
      <c r="T611" s="46"/>
      <c r="U611" s="46"/>
      <c r="V611" s="46"/>
      <c r="W611" s="46"/>
      <c r="X611" s="46"/>
      <c r="Y611" s="46"/>
      <c r="Z611" s="46"/>
      <c r="AA611" s="46"/>
      <c r="AB611" s="46"/>
      <c r="AC611" s="46"/>
    </row>
    <row r="612" spans="2:29" s="45" customFormat="1" x14ac:dyDescent="0.3">
      <c r="B612" s="226"/>
      <c r="O612" s="46"/>
      <c r="P612" s="46"/>
      <c r="Q612" s="46"/>
      <c r="R612" s="46"/>
      <c r="S612" s="46"/>
      <c r="T612" s="46"/>
      <c r="U612" s="46"/>
      <c r="V612" s="46"/>
      <c r="W612" s="46"/>
      <c r="X612" s="46"/>
      <c r="Y612" s="46"/>
      <c r="Z612" s="46"/>
      <c r="AA612" s="46"/>
      <c r="AB612" s="46"/>
      <c r="AC612" s="46"/>
    </row>
    <row r="613" spans="2:29" s="45" customFormat="1" x14ac:dyDescent="0.3">
      <c r="B613" s="226"/>
      <c r="O613" s="46"/>
      <c r="P613" s="46"/>
      <c r="Q613" s="46"/>
      <c r="R613" s="46"/>
      <c r="S613" s="46"/>
      <c r="T613" s="46"/>
      <c r="U613" s="46"/>
      <c r="V613" s="46"/>
      <c r="W613" s="46"/>
      <c r="X613" s="46"/>
      <c r="Y613" s="46"/>
      <c r="Z613" s="46"/>
      <c r="AA613" s="46"/>
      <c r="AB613" s="46"/>
      <c r="AC613" s="46"/>
    </row>
    <row r="614" spans="2:29" s="45" customFormat="1" x14ac:dyDescent="0.3">
      <c r="B614" s="226"/>
      <c r="O614" s="46"/>
      <c r="P614" s="46"/>
      <c r="Q614" s="46"/>
      <c r="R614" s="46"/>
      <c r="S614" s="46"/>
      <c r="T614" s="46"/>
      <c r="U614" s="46"/>
      <c r="V614" s="46"/>
      <c r="W614" s="46"/>
      <c r="X614" s="46"/>
      <c r="Y614" s="46"/>
      <c r="Z614" s="46"/>
      <c r="AA614" s="46"/>
      <c r="AB614" s="46"/>
      <c r="AC614" s="46"/>
    </row>
    <row r="615" spans="2:29" s="45" customFormat="1" x14ac:dyDescent="0.3">
      <c r="B615" s="226"/>
      <c r="O615" s="46"/>
      <c r="P615" s="46"/>
      <c r="Q615" s="46"/>
      <c r="R615" s="46"/>
      <c r="S615" s="46"/>
      <c r="T615" s="46"/>
      <c r="U615" s="46"/>
      <c r="V615" s="46"/>
      <c r="W615" s="46"/>
      <c r="X615" s="46"/>
      <c r="Y615" s="46"/>
      <c r="Z615" s="46"/>
      <c r="AA615" s="46"/>
      <c r="AB615" s="46"/>
      <c r="AC615" s="46"/>
    </row>
    <row r="616" spans="2:29" s="45" customFormat="1" x14ac:dyDescent="0.3">
      <c r="B616" s="226"/>
      <c r="O616" s="46"/>
      <c r="P616" s="46"/>
      <c r="Q616" s="46"/>
      <c r="R616" s="46"/>
      <c r="S616" s="46"/>
      <c r="T616" s="46"/>
      <c r="U616" s="46"/>
      <c r="V616" s="46"/>
      <c r="W616" s="46"/>
      <c r="X616" s="46"/>
      <c r="Y616" s="46"/>
      <c r="Z616" s="46"/>
      <c r="AA616" s="46"/>
      <c r="AB616" s="46"/>
      <c r="AC616" s="46"/>
    </row>
    <row r="617" spans="2:29" s="45" customFormat="1" x14ac:dyDescent="0.3">
      <c r="B617" s="226"/>
      <c r="O617" s="46"/>
      <c r="P617" s="46"/>
      <c r="Q617" s="46"/>
      <c r="R617" s="46"/>
      <c r="S617" s="46"/>
      <c r="T617" s="46"/>
      <c r="U617" s="46"/>
      <c r="V617" s="46"/>
      <c r="W617" s="46"/>
      <c r="X617" s="46"/>
      <c r="Y617" s="46"/>
      <c r="Z617" s="46"/>
      <c r="AA617" s="46"/>
      <c r="AB617" s="46"/>
      <c r="AC617" s="46"/>
    </row>
    <row r="618" spans="2:29" s="45" customFormat="1" x14ac:dyDescent="0.3">
      <c r="B618" s="226"/>
      <c r="O618" s="46"/>
      <c r="P618" s="46"/>
      <c r="Q618" s="46"/>
      <c r="R618" s="46"/>
      <c r="S618" s="46"/>
      <c r="T618" s="46"/>
      <c r="U618" s="46"/>
      <c r="V618" s="46"/>
      <c r="W618" s="46"/>
      <c r="X618" s="46"/>
      <c r="Y618" s="46"/>
      <c r="Z618" s="46"/>
      <c r="AA618" s="46"/>
      <c r="AB618" s="46"/>
      <c r="AC618" s="46"/>
    </row>
    <row r="619" spans="2:29" s="45" customFormat="1" x14ac:dyDescent="0.3">
      <c r="B619" s="226"/>
      <c r="O619" s="46"/>
      <c r="P619" s="46"/>
      <c r="Q619" s="46"/>
      <c r="R619" s="46"/>
      <c r="S619" s="46"/>
      <c r="T619" s="46"/>
      <c r="U619" s="46"/>
      <c r="V619" s="46"/>
      <c r="W619" s="46"/>
      <c r="X619" s="46"/>
      <c r="Y619" s="46"/>
      <c r="Z619" s="46"/>
      <c r="AA619" s="46"/>
      <c r="AB619" s="46"/>
      <c r="AC619" s="46"/>
    </row>
    <row r="620" spans="2:29" s="45" customFormat="1" x14ac:dyDescent="0.3">
      <c r="B620" s="226"/>
      <c r="O620" s="46"/>
      <c r="P620" s="46"/>
      <c r="Q620" s="46"/>
      <c r="R620" s="46"/>
      <c r="S620" s="46"/>
      <c r="T620" s="46"/>
      <c r="U620" s="46"/>
      <c r="V620" s="46"/>
      <c r="W620" s="46"/>
      <c r="X620" s="46"/>
      <c r="Y620" s="46"/>
      <c r="Z620" s="46"/>
      <c r="AA620" s="46"/>
      <c r="AB620" s="46"/>
      <c r="AC620" s="46"/>
    </row>
    <row r="621" spans="2:29" s="45" customFormat="1" x14ac:dyDescent="0.3">
      <c r="B621" s="226"/>
      <c r="O621" s="46"/>
      <c r="P621" s="46"/>
      <c r="Q621" s="46"/>
      <c r="R621" s="46"/>
      <c r="S621" s="46"/>
      <c r="T621" s="46"/>
      <c r="U621" s="46"/>
      <c r="V621" s="46"/>
      <c r="W621" s="46"/>
      <c r="X621" s="46"/>
      <c r="Y621" s="46"/>
      <c r="Z621" s="46"/>
      <c r="AA621" s="46"/>
      <c r="AB621" s="46"/>
      <c r="AC621" s="46"/>
    </row>
    <row r="622" spans="2:29" s="45" customFormat="1" x14ac:dyDescent="0.3">
      <c r="B622" s="226"/>
      <c r="O622" s="46"/>
      <c r="P622" s="46"/>
      <c r="Q622" s="46"/>
      <c r="R622" s="46"/>
      <c r="S622" s="46"/>
      <c r="T622" s="46"/>
      <c r="U622" s="46"/>
      <c r="V622" s="46"/>
      <c r="W622" s="46"/>
      <c r="X622" s="46"/>
      <c r="Y622" s="46"/>
      <c r="Z622" s="46"/>
      <c r="AA622" s="46"/>
      <c r="AB622" s="46"/>
      <c r="AC622" s="46"/>
    </row>
    <row r="623" spans="2:29" s="45" customFormat="1" x14ac:dyDescent="0.3">
      <c r="B623" s="226"/>
      <c r="O623" s="46"/>
      <c r="P623" s="46"/>
      <c r="Q623" s="46"/>
      <c r="R623" s="46"/>
      <c r="S623" s="46"/>
      <c r="T623" s="46"/>
      <c r="U623" s="46"/>
      <c r="V623" s="46"/>
      <c r="W623" s="46"/>
      <c r="X623" s="46"/>
      <c r="Y623" s="46"/>
      <c r="Z623" s="46"/>
      <c r="AA623" s="46"/>
      <c r="AB623" s="46"/>
      <c r="AC623" s="46"/>
    </row>
    <row r="624" spans="2:29" s="45" customFormat="1" x14ac:dyDescent="0.3">
      <c r="B624" s="226"/>
      <c r="O624" s="46"/>
      <c r="P624" s="46"/>
      <c r="Q624" s="46"/>
      <c r="R624" s="46"/>
      <c r="S624" s="46"/>
      <c r="T624" s="46"/>
      <c r="U624" s="46"/>
      <c r="V624" s="46"/>
      <c r="W624" s="46"/>
      <c r="X624" s="46"/>
      <c r="Y624" s="46"/>
      <c r="Z624" s="46"/>
      <c r="AA624" s="46"/>
      <c r="AB624" s="46"/>
      <c r="AC624" s="46"/>
    </row>
    <row r="625" spans="2:29" s="45" customFormat="1" x14ac:dyDescent="0.3">
      <c r="B625" s="226"/>
      <c r="O625" s="46"/>
      <c r="P625" s="46"/>
      <c r="Q625" s="46"/>
      <c r="R625" s="46"/>
      <c r="S625" s="46"/>
      <c r="T625" s="46"/>
      <c r="U625" s="46"/>
      <c r="V625" s="46"/>
      <c r="W625" s="46"/>
      <c r="X625" s="46"/>
      <c r="Y625" s="46"/>
      <c r="Z625" s="46"/>
      <c r="AA625" s="46"/>
      <c r="AB625" s="46"/>
      <c r="AC625" s="46"/>
    </row>
    <row r="626" spans="2:29" s="45" customFormat="1" x14ac:dyDescent="0.3">
      <c r="B626" s="226"/>
      <c r="O626" s="46"/>
      <c r="P626" s="46"/>
      <c r="Q626" s="46"/>
      <c r="R626" s="46"/>
      <c r="S626" s="46"/>
      <c r="T626" s="46"/>
      <c r="U626" s="46"/>
      <c r="V626" s="46"/>
      <c r="W626" s="46"/>
      <c r="X626" s="46"/>
      <c r="Y626" s="46"/>
      <c r="Z626" s="46"/>
      <c r="AA626" s="46"/>
      <c r="AB626" s="46"/>
      <c r="AC626" s="46"/>
    </row>
    <row r="627" spans="2:29" s="45" customFormat="1" x14ac:dyDescent="0.3">
      <c r="B627" s="226"/>
      <c r="O627" s="46"/>
      <c r="P627" s="46"/>
      <c r="Q627" s="46"/>
      <c r="R627" s="46"/>
      <c r="S627" s="46"/>
      <c r="T627" s="46"/>
      <c r="U627" s="46"/>
      <c r="V627" s="46"/>
      <c r="W627" s="46"/>
      <c r="X627" s="46"/>
      <c r="Y627" s="46"/>
      <c r="Z627" s="46"/>
      <c r="AA627" s="46"/>
      <c r="AB627" s="46"/>
      <c r="AC627" s="46"/>
    </row>
    <row r="628" spans="2:29" s="45" customFormat="1" x14ac:dyDescent="0.3">
      <c r="B628" s="226"/>
      <c r="O628" s="46"/>
      <c r="P628" s="46"/>
      <c r="Q628" s="46"/>
      <c r="R628" s="46"/>
      <c r="S628" s="46"/>
      <c r="T628" s="46"/>
      <c r="U628" s="46"/>
      <c r="V628" s="46"/>
      <c r="W628" s="46"/>
      <c r="X628" s="46"/>
      <c r="Y628" s="46"/>
      <c r="Z628" s="46"/>
      <c r="AA628" s="46"/>
      <c r="AB628" s="46"/>
      <c r="AC628" s="46"/>
    </row>
    <row r="629" spans="2:29" s="45" customFormat="1" x14ac:dyDescent="0.3">
      <c r="B629" s="226"/>
      <c r="O629" s="46"/>
      <c r="P629" s="46"/>
      <c r="Q629" s="46"/>
      <c r="R629" s="46"/>
      <c r="S629" s="46"/>
      <c r="T629" s="46"/>
      <c r="U629" s="46"/>
      <c r="V629" s="46"/>
      <c r="W629" s="46"/>
      <c r="X629" s="46"/>
      <c r="Y629" s="46"/>
      <c r="Z629" s="46"/>
      <c r="AA629" s="46"/>
      <c r="AB629" s="46"/>
      <c r="AC629" s="46"/>
    </row>
    <row r="630" spans="2:29" s="45" customFormat="1" x14ac:dyDescent="0.3">
      <c r="B630" s="226"/>
      <c r="O630" s="46"/>
      <c r="P630" s="46"/>
      <c r="Q630" s="46"/>
      <c r="R630" s="46"/>
      <c r="S630" s="46"/>
      <c r="T630" s="46"/>
      <c r="U630" s="46"/>
      <c r="V630" s="46"/>
      <c r="W630" s="46"/>
      <c r="X630" s="46"/>
      <c r="Y630" s="46"/>
      <c r="Z630" s="46"/>
      <c r="AA630" s="46"/>
      <c r="AB630" s="46"/>
      <c r="AC630" s="46"/>
    </row>
    <row r="631" spans="2:29" s="45" customFormat="1" x14ac:dyDescent="0.3">
      <c r="B631" s="226"/>
      <c r="O631" s="46"/>
      <c r="P631" s="46"/>
      <c r="Q631" s="46"/>
      <c r="R631" s="46"/>
      <c r="S631" s="46"/>
      <c r="T631" s="46"/>
      <c r="U631" s="46"/>
      <c r="V631" s="46"/>
      <c r="W631" s="46"/>
      <c r="X631" s="46"/>
      <c r="Y631" s="46"/>
      <c r="Z631" s="46"/>
      <c r="AA631" s="46"/>
      <c r="AB631" s="46"/>
      <c r="AC631" s="46"/>
    </row>
    <row r="632" spans="2:29" s="45" customFormat="1" x14ac:dyDescent="0.3">
      <c r="B632" s="226"/>
      <c r="O632" s="46"/>
      <c r="P632" s="46"/>
      <c r="Q632" s="46"/>
      <c r="R632" s="46"/>
      <c r="S632" s="46"/>
      <c r="T632" s="46"/>
      <c r="U632" s="46"/>
      <c r="V632" s="46"/>
      <c r="W632" s="46"/>
      <c r="X632" s="46"/>
      <c r="Y632" s="46"/>
      <c r="Z632" s="46"/>
      <c r="AA632" s="46"/>
      <c r="AB632" s="46"/>
      <c r="AC632" s="46"/>
    </row>
    <row r="633" spans="2:29" s="45" customFormat="1" x14ac:dyDescent="0.3">
      <c r="B633" s="226"/>
      <c r="O633" s="46"/>
      <c r="P633" s="46"/>
      <c r="Q633" s="46"/>
      <c r="R633" s="46"/>
      <c r="S633" s="46"/>
      <c r="T633" s="46"/>
      <c r="U633" s="46"/>
      <c r="V633" s="46"/>
      <c r="W633" s="46"/>
      <c r="X633" s="46"/>
      <c r="Y633" s="46"/>
      <c r="Z633" s="46"/>
      <c r="AA633" s="46"/>
      <c r="AB633" s="46"/>
      <c r="AC633" s="46"/>
    </row>
    <row r="634" spans="2:29" s="45" customFormat="1" x14ac:dyDescent="0.3">
      <c r="B634" s="226"/>
      <c r="O634" s="46"/>
      <c r="P634" s="46"/>
      <c r="Q634" s="46"/>
      <c r="R634" s="46"/>
      <c r="S634" s="46"/>
      <c r="T634" s="46"/>
      <c r="U634" s="46"/>
      <c r="V634" s="46"/>
      <c r="W634" s="46"/>
      <c r="X634" s="46"/>
      <c r="Y634" s="46"/>
      <c r="Z634" s="46"/>
      <c r="AA634" s="46"/>
      <c r="AB634" s="46"/>
      <c r="AC634" s="46"/>
    </row>
    <row r="635" spans="2:29" s="45" customFormat="1" x14ac:dyDescent="0.3">
      <c r="B635" s="226"/>
      <c r="O635" s="46"/>
      <c r="P635" s="46"/>
      <c r="Q635" s="46"/>
      <c r="R635" s="46"/>
      <c r="S635" s="46"/>
      <c r="T635" s="46"/>
      <c r="U635" s="46"/>
      <c r="V635" s="46"/>
      <c r="W635" s="46"/>
      <c r="X635" s="46"/>
      <c r="Y635" s="46"/>
      <c r="Z635" s="46"/>
      <c r="AA635" s="46"/>
      <c r="AB635" s="46"/>
      <c r="AC635" s="46"/>
    </row>
    <row r="636" spans="2:29" s="45" customFormat="1" x14ac:dyDescent="0.3">
      <c r="B636" s="226"/>
      <c r="O636" s="46"/>
      <c r="P636" s="46"/>
      <c r="Q636" s="46"/>
      <c r="R636" s="46"/>
      <c r="S636" s="46"/>
      <c r="T636" s="46"/>
      <c r="U636" s="46"/>
      <c r="V636" s="46"/>
      <c r="W636" s="46"/>
      <c r="X636" s="46"/>
      <c r="Y636" s="46"/>
      <c r="Z636" s="46"/>
      <c r="AA636" s="46"/>
      <c r="AB636" s="46"/>
      <c r="AC636" s="46"/>
    </row>
    <row r="637" spans="2:29" s="45" customFormat="1" x14ac:dyDescent="0.3">
      <c r="B637" s="226"/>
      <c r="O637" s="46"/>
      <c r="P637" s="46"/>
      <c r="Q637" s="46"/>
      <c r="R637" s="46"/>
      <c r="S637" s="46"/>
      <c r="T637" s="46"/>
      <c r="U637" s="46"/>
      <c r="V637" s="46"/>
      <c r="W637" s="46"/>
      <c r="X637" s="46"/>
      <c r="Y637" s="46"/>
      <c r="Z637" s="46"/>
      <c r="AA637" s="46"/>
      <c r="AB637" s="46"/>
      <c r="AC637" s="46"/>
    </row>
    <row r="638" spans="2:29" s="45" customFormat="1" x14ac:dyDescent="0.3">
      <c r="B638" s="226"/>
      <c r="O638" s="46"/>
      <c r="P638" s="46"/>
      <c r="Q638" s="46"/>
      <c r="R638" s="46"/>
      <c r="S638" s="46"/>
      <c r="T638" s="46"/>
      <c r="U638" s="46"/>
      <c r="V638" s="46"/>
      <c r="W638" s="46"/>
      <c r="X638" s="46"/>
      <c r="Y638" s="46"/>
      <c r="Z638" s="46"/>
      <c r="AA638" s="46"/>
      <c r="AB638" s="46"/>
      <c r="AC638" s="46"/>
    </row>
    <row r="639" spans="2:29" s="45" customFormat="1" x14ac:dyDescent="0.3">
      <c r="B639" s="226"/>
      <c r="O639" s="46"/>
      <c r="P639" s="46"/>
      <c r="Q639" s="46"/>
      <c r="R639" s="46"/>
      <c r="S639" s="46"/>
      <c r="T639" s="46"/>
      <c r="U639" s="46"/>
      <c r="V639" s="46"/>
      <c r="W639" s="46"/>
      <c r="X639" s="46"/>
      <c r="Y639" s="46"/>
      <c r="Z639" s="46"/>
      <c r="AA639" s="46"/>
      <c r="AB639" s="46"/>
      <c r="AC639" s="46"/>
    </row>
    <row r="640" spans="2:29" s="45" customFormat="1" x14ac:dyDescent="0.3">
      <c r="B640" s="226"/>
      <c r="O640" s="46"/>
      <c r="P640" s="46"/>
      <c r="Q640" s="46"/>
      <c r="R640" s="46"/>
      <c r="S640" s="46"/>
      <c r="T640" s="46"/>
      <c r="U640" s="46"/>
      <c r="V640" s="46"/>
      <c r="W640" s="46"/>
      <c r="X640" s="46"/>
      <c r="Y640" s="46"/>
      <c r="Z640" s="46"/>
      <c r="AA640" s="46"/>
      <c r="AB640" s="46"/>
      <c r="AC640" s="46"/>
    </row>
    <row r="641" spans="2:29" s="45" customFormat="1" x14ac:dyDescent="0.3">
      <c r="B641" s="226"/>
      <c r="O641" s="46"/>
      <c r="P641" s="46"/>
      <c r="Q641" s="46"/>
      <c r="R641" s="46"/>
      <c r="S641" s="46"/>
      <c r="T641" s="46"/>
      <c r="U641" s="46"/>
      <c r="V641" s="46"/>
      <c r="W641" s="46"/>
      <c r="X641" s="46"/>
      <c r="Y641" s="46"/>
      <c r="Z641" s="46"/>
      <c r="AA641" s="46"/>
      <c r="AB641" s="46"/>
      <c r="AC641" s="46"/>
    </row>
    <row r="642" spans="2:29" s="45" customFormat="1" x14ac:dyDescent="0.3">
      <c r="B642" s="226"/>
      <c r="O642" s="46"/>
      <c r="P642" s="46"/>
      <c r="Q642" s="46"/>
      <c r="R642" s="46"/>
      <c r="S642" s="46"/>
      <c r="T642" s="46"/>
      <c r="U642" s="46"/>
      <c r="V642" s="46"/>
      <c r="W642" s="46"/>
      <c r="X642" s="46"/>
      <c r="Y642" s="46"/>
      <c r="Z642" s="46"/>
      <c r="AA642" s="46"/>
      <c r="AB642" s="46"/>
      <c r="AC642" s="46"/>
    </row>
    <row r="643" spans="2:29" s="45" customFormat="1" x14ac:dyDescent="0.3">
      <c r="B643" s="226"/>
      <c r="O643" s="46"/>
      <c r="P643" s="46"/>
      <c r="Q643" s="46"/>
      <c r="R643" s="46"/>
      <c r="S643" s="46"/>
      <c r="T643" s="46"/>
      <c r="U643" s="46"/>
      <c r="V643" s="46"/>
      <c r="W643" s="46"/>
      <c r="X643" s="46"/>
      <c r="Y643" s="46"/>
      <c r="Z643" s="46"/>
      <c r="AA643" s="46"/>
      <c r="AB643" s="46"/>
      <c r="AC643" s="46"/>
    </row>
    <row r="644" spans="2:29" s="45" customFormat="1" x14ac:dyDescent="0.3">
      <c r="B644" s="226"/>
      <c r="O644" s="46"/>
      <c r="P644" s="46"/>
      <c r="Q644" s="46"/>
      <c r="R644" s="46"/>
      <c r="S644" s="46"/>
      <c r="T644" s="46"/>
      <c r="U644" s="46"/>
      <c r="V644" s="46"/>
      <c r="W644" s="46"/>
      <c r="X644" s="46"/>
      <c r="Y644" s="46"/>
      <c r="Z644" s="46"/>
      <c r="AA644" s="46"/>
      <c r="AB644" s="46"/>
      <c r="AC644" s="46"/>
    </row>
    <row r="645" spans="2:29" s="45" customFormat="1" x14ac:dyDescent="0.3">
      <c r="B645" s="226"/>
      <c r="O645" s="46"/>
      <c r="P645" s="46"/>
      <c r="Q645" s="46"/>
      <c r="R645" s="46"/>
      <c r="S645" s="46"/>
      <c r="T645" s="46"/>
      <c r="U645" s="46"/>
      <c r="V645" s="46"/>
      <c r="W645" s="46"/>
      <c r="X645" s="46"/>
      <c r="Y645" s="46"/>
      <c r="Z645" s="46"/>
      <c r="AA645" s="46"/>
      <c r="AB645" s="46"/>
      <c r="AC645" s="46"/>
    </row>
    <row r="646" spans="2:29" s="45" customFormat="1" x14ac:dyDescent="0.3">
      <c r="B646" s="226"/>
      <c r="O646" s="46"/>
      <c r="P646" s="46"/>
      <c r="Q646" s="46"/>
      <c r="R646" s="46"/>
      <c r="S646" s="46"/>
      <c r="T646" s="46"/>
      <c r="U646" s="46"/>
      <c r="V646" s="46"/>
      <c r="W646" s="46"/>
      <c r="X646" s="46"/>
      <c r="Y646" s="46"/>
      <c r="Z646" s="46"/>
      <c r="AA646" s="46"/>
      <c r="AB646" s="46"/>
      <c r="AC646" s="46"/>
    </row>
    <row r="647" spans="2:29" s="45" customFormat="1" x14ac:dyDescent="0.3">
      <c r="B647" s="226"/>
      <c r="O647" s="46"/>
      <c r="P647" s="46"/>
      <c r="Q647" s="46"/>
      <c r="R647" s="46"/>
      <c r="S647" s="46"/>
      <c r="T647" s="46"/>
      <c r="U647" s="46"/>
      <c r="V647" s="46"/>
      <c r="W647" s="46"/>
      <c r="X647" s="46"/>
      <c r="Y647" s="46"/>
      <c r="Z647" s="46"/>
      <c r="AA647" s="46"/>
      <c r="AB647" s="46"/>
      <c r="AC647" s="46"/>
    </row>
    <row r="648" spans="2:29" s="45" customFormat="1" x14ac:dyDescent="0.3">
      <c r="B648" s="226"/>
      <c r="O648" s="46"/>
      <c r="P648" s="46"/>
      <c r="Q648" s="46"/>
      <c r="R648" s="46"/>
      <c r="S648" s="46"/>
      <c r="T648" s="46"/>
      <c r="U648" s="46"/>
      <c r="V648" s="46"/>
      <c r="W648" s="46"/>
      <c r="X648" s="46"/>
      <c r="Y648" s="46"/>
      <c r="Z648" s="46"/>
      <c r="AA648" s="46"/>
      <c r="AB648" s="46"/>
      <c r="AC648" s="46"/>
    </row>
    <row r="649" spans="2:29" s="45" customFormat="1" x14ac:dyDescent="0.3">
      <c r="B649" s="226"/>
      <c r="O649" s="46"/>
      <c r="P649" s="46"/>
      <c r="Q649" s="46"/>
      <c r="R649" s="46"/>
      <c r="S649" s="46"/>
      <c r="T649" s="46"/>
      <c r="U649" s="46"/>
      <c r="V649" s="46"/>
      <c r="W649" s="46"/>
      <c r="X649" s="46"/>
      <c r="Y649" s="46"/>
      <c r="Z649" s="46"/>
      <c r="AA649" s="46"/>
      <c r="AB649" s="46"/>
      <c r="AC649" s="46"/>
    </row>
    <row r="650" spans="2:29" s="45" customFormat="1" x14ac:dyDescent="0.3">
      <c r="B650" s="226"/>
      <c r="O650" s="46"/>
      <c r="P650" s="46"/>
      <c r="Q650" s="46"/>
      <c r="R650" s="46"/>
      <c r="S650" s="46"/>
      <c r="T650" s="46"/>
      <c r="U650" s="46"/>
      <c r="V650" s="46"/>
      <c r="W650" s="46"/>
      <c r="X650" s="46"/>
      <c r="Y650" s="46"/>
      <c r="Z650" s="46"/>
      <c r="AA650" s="46"/>
      <c r="AB650" s="46"/>
      <c r="AC650" s="46"/>
    </row>
    <row r="651" spans="2:29" s="45" customFormat="1" x14ac:dyDescent="0.3">
      <c r="B651" s="226"/>
      <c r="O651" s="46"/>
      <c r="P651" s="46"/>
      <c r="Q651" s="46"/>
      <c r="R651" s="46"/>
      <c r="S651" s="46"/>
      <c r="T651" s="46"/>
      <c r="U651" s="46"/>
      <c r="V651" s="46"/>
      <c r="W651" s="46"/>
      <c r="X651" s="46"/>
      <c r="Y651" s="46"/>
      <c r="Z651" s="46"/>
      <c r="AA651" s="46"/>
      <c r="AB651" s="46"/>
      <c r="AC651" s="46"/>
    </row>
    <row r="652" spans="2:29" s="45" customFormat="1" x14ac:dyDescent="0.3">
      <c r="B652" s="226"/>
      <c r="O652" s="46"/>
      <c r="P652" s="46"/>
      <c r="Q652" s="46"/>
      <c r="R652" s="46"/>
      <c r="S652" s="46"/>
      <c r="T652" s="46"/>
      <c r="U652" s="46"/>
      <c r="V652" s="46"/>
      <c r="W652" s="46"/>
      <c r="X652" s="46"/>
      <c r="Y652" s="46"/>
      <c r="Z652" s="46"/>
      <c r="AA652" s="46"/>
      <c r="AB652" s="46"/>
      <c r="AC652" s="46"/>
    </row>
    <row r="653" spans="2:29" s="45" customFormat="1" x14ac:dyDescent="0.3">
      <c r="B653" s="226"/>
      <c r="O653" s="46"/>
      <c r="P653" s="46"/>
      <c r="Q653" s="46"/>
      <c r="R653" s="46"/>
      <c r="S653" s="46"/>
      <c r="T653" s="46"/>
      <c r="U653" s="46"/>
      <c r="V653" s="46"/>
      <c r="W653" s="46"/>
      <c r="X653" s="46"/>
      <c r="Y653" s="46"/>
      <c r="Z653" s="46"/>
      <c r="AA653" s="46"/>
      <c r="AB653" s="46"/>
      <c r="AC653" s="46"/>
    </row>
    <row r="654" spans="2:29" s="45" customFormat="1" x14ac:dyDescent="0.3">
      <c r="B654" s="226"/>
      <c r="O654" s="46"/>
      <c r="P654" s="46"/>
      <c r="Q654" s="46"/>
      <c r="R654" s="46"/>
      <c r="S654" s="46"/>
      <c r="T654" s="46"/>
      <c r="U654" s="46"/>
      <c r="V654" s="46"/>
      <c r="W654" s="46"/>
      <c r="X654" s="46"/>
      <c r="Y654" s="46"/>
      <c r="Z654" s="46"/>
      <c r="AA654" s="46"/>
      <c r="AB654" s="46"/>
      <c r="AC654" s="46"/>
    </row>
    <row r="655" spans="2:29" s="45" customFormat="1" x14ac:dyDescent="0.3">
      <c r="B655" s="226"/>
      <c r="O655" s="46"/>
      <c r="P655" s="46"/>
      <c r="Q655" s="46"/>
      <c r="R655" s="46"/>
      <c r="S655" s="46"/>
      <c r="T655" s="46"/>
      <c r="U655" s="46"/>
      <c r="V655" s="46"/>
      <c r="W655" s="46"/>
      <c r="X655" s="46"/>
      <c r="Y655" s="46"/>
      <c r="Z655" s="46"/>
      <c r="AA655" s="46"/>
      <c r="AB655" s="46"/>
      <c r="AC655" s="46"/>
    </row>
    <row r="656" spans="2:29" s="45" customFormat="1" x14ac:dyDescent="0.3">
      <c r="B656" s="226"/>
      <c r="O656" s="46"/>
      <c r="P656" s="46"/>
      <c r="Q656" s="46"/>
      <c r="R656" s="46"/>
      <c r="S656" s="46"/>
      <c r="T656" s="46"/>
      <c r="U656" s="46"/>
      <c r="V656" s="46"/>
      <c r="W656" s="46"/>
      <c r="X656" s="46"/>
      <c r="Y656" s="46"/>
      <c r="Z656" s="46"/>
      <c r="AA656" s="46"/>
      <c r="AB656" s="46"/>
      <c r="AC656" s="46"/>
    </row>
    <row r="657" spans="2:29" s="45" customFormat="1" x14ac:dyDescent="0.3">
      <c r="B657" s="226"/>
      <c r="O657" s="46"/>
      <c r="P657" s="46"/>
      <c r="Q657" s="46"/>
      <c r="R657" s="46"/>
      <c r="S657" s="46"/>
      <c r="T657" s="46"/>
      <c r="U657" s="46"/>
      <c r="V657" s="46"/>
      <c r="W657" s="46"/>
      <c r="X657" s="46"/>
      <c r="Y657" s="46"/>
      <c r="Z657" s="46"/>
      <c r="AA657" s="46"/>
      <c r="AB657" s="46"/>
      <c r="AC657" s="46"/>
    </row>
    <row r="658" spans="2:29" s="45" customFormat="1" x14ac:dyDescent="0.3">
      <c r="B658" s="226"/>
      <c r="O658" s="46"/>
      <c r="P658" s="46"/>
      <c r="Q658" s="46"/>
      <c r="R658" s="46"/>
      <c r="S658" s="46"/>
      <c r="T658" s="46"/>
      <c r="U658" s="46"/>
      <c r="V658" s="46"/>
      <c r="W658" s="46"/>
      <c r="X658" s="46"/>
      <c r="Y658" s="46"/>
      <c r="Z658" s="46"/>
      <c r="AA658" s="46"/>
      <c r="AB658" s="46"/>
      <c r="AC658" s="46"/>
    </row>
    <row r="659" spans="2:29" s="45" customFormat="1" x14ac:dyDescent="0.3">
      <c r="B659" s="226"/>
      <c r="O659" s="46"/>
      <c r="P659" s="46"/>
      <c r="Q659" s="46"/>
      <c r="R659" s="46"/>
      <c r="S659" s="46"/>
      <c r="T659" s="46"/>
      <c r="U659" s="46"/>
      <c r="V659" s="46"/>
      <c r="W659" s="46"/>
      <c r="X659" s="46"/>
      <c r="Y659" s="46"/>
      <c r="Z659" s="46"/>
      <c r="AA659" s="46"/>
      <c r="AB659" s="46"/>
      <c r="AC659" s="46"/>
    </row>
    <row r="660" spans="2:29" s="45" customFormat="1" x14ac:dyDescent="0.3">
      <c r="B660" s="226"/>
      <c r="O660" s="46"/>
      <c r="P660" s="46"/>
      <c r="Q660" s="46"/>
      <c r="R660" s="46"/>
      <c r="S660" s="46"/>
      <c r="T660" s="46"/>
      <c r="U660" s="46"/>
      <c r="V660" s="46"/>
      <c r="W660" s="46"/>
      <c r="X660" s="46"/>
      <c r="Y660" s="46"/>
      <c r="Z660" s="46"/>
      <c r="AA660" s="46"/>
      <c r="AB660" s="46"/>
      <c r="AC660" s="46"/>
    </row>
    <row r="661" spans="2:29" s="45" customFormat="1" x14ac:dyDescent="0.3">
      <c r="B661" s="226"/>
      <c r="O661" s="46"/>
      <c r="P661" s="46"/>
      <c r="Q661" s="46"/>
      <c r="R661" s="46"/>
      <c r="S661" s="46"/>
      <c r="T661" s="46"/>
      <c r="U661" s="46"/>
      <c r="V661" s="46"/>
      <c r="W661" s="46"/>
      <c r="X661" s="46"/>
      <c r="Y661" s="46"/>
      <c r="Z661" s="46"/>
      <c r="AA661" s="46"/>
      <c r="AB661" s="46"/>
      <c r="AC661" s="46"/>
    </row>
    <row r="662" spans="2:29" s="45" customFormat="1" x14ac:dyDescent="0.3">
      <c r="B662" s="226"/>
      <c r="O662" s="46"/>
      <c r="P662" s="46"/>
      <c r="Q662" s="46"/>
      <c r="R662" s="46"/>
      <c r="S662" s="46"/>
      <c r="T662" s="46"/>
      <c r="U662" s="46"/>
      <c r="V662" s="46"/>
      <c r="W662" s="46"/>
      <c r="X662" s="46"/>
      <c r="Y662" s="46"/>
      <c r="Z662" s="46"/>
      <c r="AA662" s="46"/>
      <c r="AB662" s="46"/>
      <c r="AC662" s="46"/>
    </row>
    <row r="663" spans="2:29" s="45" customFormat="1" x14ac:dyDescent="0.3">
      <c r="B663" s="226"/>
      <c r="O663" s="46"/>
      <c r="P663" s="46"/>
      <c r="Q663" s="46"/>
      <c r="R663" s="46"/>
      <c r="S663" s="46"/>
      <c r="T663" s="46"/>
      <c r="U663" s="46"/>
      <c r="V663" s="46"/>
      <c r="W663" s="46"/>
      <c r="X663" s="46"/>
      <c r="Y663" s="46"/>
      <c r="Z663" s="46"/>
      <c r="AA663" s="46"/>
      <c r="AB663" s="46"/>
      <c r="AC663" s="46"/>
    </row>
    <row r="664" spans="2:29" s="45" customFormat="1" x14ac:dyDescent="0.3">
      <c r="B664" s="226"/>
      <c r="O664" s="46"/>
      <c r="P664" s="46"/>
      <c r="Q664" s="46"/>
      <c r="R664" s="46"/>
      <c r="S664" s="46"/>
      <c r="T664" s="46"/>
      <c r="U664" s="46"/>
      <c r="V664" s="46"/>
      <c r="W664" s="46"/>
      <c r="X664" s="46"/>
      <c r="Y664" s="46"/>
      <c r="Z664" s="46"/>
      <c r="AA664" s="46"/>
      <c r="AB664" s="46"/>
      <c r="AC664" s="46"/>
    </row>
    <row r="665" spans="2:29" s="45" customFormat="1" x14ac:dyDescent="0.3">
      <c r="B665" s="226"/>
      <c r="O665" s="46"/>
      <c r="P665" s="46"/>
      <c r="Q665" s="46"/>
      <c r="R665" s="46"/>
      <c r="S665" s="46"/>
      <c r="T665" s="46"/>
      <c r="U665" s="46"/>
      <c r="V665" s="46"/>
      <c r="W665" s="46"/>
      <c r="X665" s="46"/>
      <c r="Y665" s="46"/>
      <c r="Z665" s="46"/>
      <c r="AA665" s="46"/>
      <c r="AB665" s="46"/>
      <c r="AC665" s="46"/>
    </row>
    <row r="666" spans="2:29" s="45" customFormat="1" x14ac:dyDescent="0.3">
      <c r="B666" s="226"/>
      <c r="O666" s="46"/>
      <c r="P666" s="46"/>
      <c r="Q666" s="46"/>
      <c r="R666" s="46"/>
      <c r="S666" s="46"/>
      <c r="T666" s="46"/>
      <c r="U666" s="46"/>
      <c r="V666" s="46"/>
      <c r="W666" s="46"/>
      <c r="X666" s="46"/>
      <c r="Y666" s="46"/>
      <c r="Z666" s="46"/>
      <c r="AA666" s="46"/>
      <c r="AB666" s="46"/>
      <c r="AC666" s="46"/>
    </row>
    <row r="667" spans="2:29" s="45" customFormat="1" x14ac:dyDescent="0.3">
      <c r="B667" s="226"/>
      <c r="O667" s="46"/>
      <c r="P667" s="46"/>
      <c r="Q667" s="46"/>
      <c r="R667" s="46"/>
      <c r="S667" s="46"/>
      <c r="T667" s="46"/>
      <c r="U667" s="46"/>
      <c r="V667" s="46"/>
      <c r="W667" s="46"/>
      <c r="X667" s="46"/>
      <c r="Y667" s="46"/>
      <c r="Z667" s="46"/>
      <c r="AA667" s="46"/>
      <c r="AB667" s="46"/>
      <c r="AC667" s="46"/>
    </row>
    <row r="668" spans="2:29" s="45" customFormat="1" x14ac:dyDescent="0.3">
      <c r="B668" s="226"/>
      <c r="O668" s="46"/>
      <c r="P668" s="46"/>
      <c r="Q668" s="46"/>
      <c r="R668" s="46"/>
      <c r="S668" s="46"/>
      <c r="T668" s="46"/>
      <c r="U668" s="46"/>
      <c r="V668" s="46"/>
      <c r="W668" s="46"/>
      <c r="X668" s="46"/>
      <c r="Y668" s="46"/>
      <c r="Z668" s="46"/>
      <c r="AA668" s="46"/>
      <c r="AB668" s="46"/>
      <c r="AC668" s="46"/>
    </row>
    <row r="669" spans="2:29" s="45" customFormat="1" x14ac:dyDescent="0.3">
      <c r="B669" s="226"/>
      <c r="O669" s="46"/>
      <c r="P669" s="46"/>
      <c r="Q669" s="46"/>
      <c r="R669" s="46"/>
      <c r="S669" s="46"/>
      <c r="T669" s="46"/>
      <c r="U669" s="46"/>
      <c r="V669" s="46"/>
      <c r="W669" s="46"/>
      <c r="X669" s="46"/>
      <c r="Y669" s="46"/>
      <c r="Z669" s="46"/>
      <c r="AA669" s="46"/>
      <c r="AB669" s="46"/>
      <c r="AC669" s="46"/>
    </row>
    <row r="670" spans="2:29" s="45" customFormat="1" x14ac:dyDescent="0.3">
      <c r="B670" s="226"/>
      <c r="O670" s="46"/>
      <c r="P670" s="46"/>
      <c r="Q670" s="46"/>
      <c r="R670" s="46"/>
      <c r="S670" s="46"/>
      <c r="T670" s="46"/>
      <c r="U670" s="46"/>
      <c r="V670" s="46"/>
      <c r="W670" s="46"/>
      <c r="X670" s="46"/>
      <c r="Y670" s="46"/>
      <c r="Z670" s="46"/>
      <c r="AA670" s="46"/>
      <c r="AB670" s="46"/>
      <c r="AC670" s="46"/>
    </row>
    <row r="671" spans="2:29" s="45" customFormat="1" x14ac:dyDescent="0.3">
      <c r="B671" s="226"/>
      <c r="O671" s="46"/>
      <c r="P671" s="46"/>
      <c r="Q671" s="46"/>
      <c r="R671" s="46"/>
      <c r="S671" s="46"/>
      <c r="T671" s="46"/>
      <c r="U671" s="46"/>
      <c r="V671" s="46"/>
      <c r="W671" s="46"/>
      <c r="X671" s="46"/>
      <c r="Y671" s="46"/>
      <c r="Z671" s="46"/>
      <c r="AA671" s="46"/>
      <c r="AB671" s="46"/>
      <c r="AC671" s="46"/>
    </row>
    <row r="672" spans="2:29" s="45" customFormat="1" x14ac:dyDescent="0.3">
      <c r="B672" s="226"/>
      <c r="O672" s="46"/>
      <c r="P672" s="46"/>
      <c r="Q672" s="46"/>
      <c r="R672" s="46"/>
      <c r="S672" s="46"/>
      <c r="T672" s="46"/>
      <c r="U672" s="46"/>
      <c r="V672" s="46"/>
      <c r="W672" s="46"/>
      <c r="X672" s="46"/>
      <c r="Y672" s="46"/>
      <c r="Z672" s="46"/>
      <c r="AA672" s="46"/>
      <c r="AB672" s="46"/>
      <c r="AC672" s="46"/>
    </row>
    <row r="673" spans="2:29" s="45" customFormat="1" x14ac:dyDescent="0.3">
      <c r="B673" s="226"/>
      <c r="O673" s="46"/>
      <c r="P673" s="46"/>
      <c r="Q673" s="46"/>
      <c r="R673" s="46"/>
      <c r="S673" s="46"/>
      <c r="T673" s="46"/>
      <c r="U673" s="46"/>
      <c r="V673" s="46"/>
      <c r="W673" s="46"/>
      <c r="X673" s="46"/>
      <c r="Y673" s="46"/>
      <c r="Z673" s="46"/>
      <c r="AA673" s="46"/>
      <c r="AB673" s="46"/>
      <c r="AC673" s="46"/>
    </row>
    <row r="674" spans="2:29" s="45" customFormat="1" x14ac:dyDescent="0.3">
      <c r="B674" s="226"/>
      <c r="O674" s="46"/>
      <c r="P674" s="46"/>
      <c r="Q674" s="46"/>
      <c r="R674" s="46"/>
      <c r="S674" s="46"/>
      <c r="T674" s="46"/>
      <c r="U674" s="46"/>
      <c r="V674" s="46"/>
      <c r="W674" s="46"/>
      <c r="X674" s="46"/>
      <c r="Y674" s="46"/>
      <c r="Z674" s="46"/>
      <c r="AA674" s="46"/>
      <c r="AB674" s="46"/>
      <c r="AC674" s="46"/>
    </row>
    <row r="675" spans="2:29" s="45" customFormat="1" x14ac:dyDescent="0.3">
      <c r="B675" s="226"/>
      <c r="O675" s="46"/>
      <c r="P675" s="46"/>
      <c r="Q675" s="46"/>
      <c r="R675" s="46"/>
      <c r="S675" s="46"/>
      <c r="T675" s="46"/>
      <c r="U675" s="46"/>
      <c r="V675" s="46"/>
      <c r="W675" s="46"/>
      <c r="X675" s="46"/>
      <c r="Y675" s="46"/>
      <c r="Z675" s="46"/>
      <c r="AA675" s="46"/>
      <c r="AB675" s="46"/>
      <c r="AC675" s="46"/>
    </row>
    <row r="676" spans="2:29" s="45" customFormat="1" x14ac:dyDescent="0.3">
      <c r="B676" s="226"/>
      <c r="O676" s="46"/>
      <c r="P676" s="46"/>
      <c r="Q676" s="46"/>
      <c r="R676" s="46"/>
      <c r="S676" s="46"/>
      <c r="T676" s="46"/>
      <c r="U676" s="46"/>
      <c r="V676" s="46"/>
      <c r="W676" s="46"/>
      <c r="X676" s="46"/>
      <c r="Y676" s="46"/>
      <c r="Z676" s="46"/>
      <c r="AA676" s="46"/>
      <c r="AB676" s="46"/>
      <c r="AC676" s="46"/>
    </row>
    <row r="677" spans="2:29" s="45" customFormat="1" x14ac:dyDescent="0.3">
      <c r="B677" s="226"/>
      <c r="O677" s="46"/>
      <c r="P677" s="46"/>
      <c r="Q677" s="46"/>
      <c r="R677" s="46"/>
      <c r="S677" s="46"/>
      <c r="T677" s="46"/>
      <c r="U677" s="46"/>
      <c r="V677" s="46"/>
      <c r="W677" s="46"/>
      <c r="X677" s="46"/>
      <c r="Y677" s="46"/>
      <c r="Z677" s="46"/>
      <c r="AA677" s="46"/>
      <c r="AB677" s="46"/>
      <c r="AC677" s="46"/>
    </row>
    <row r="678" spans="2:29" s="45" customFormat="1" x14ac:dyDescent="0.3">
      <c r="B678" s="226"/>
      <c r="O678" s="46"/>
      <c r="P678" s="46"/>
      <c r="Q678" s="46"/>
      <c r="R678" s="46"/>
      <c r="S678" s="46"/>
      <c r="T678" s="46"/>
      <c r="U678" s="46"/>
      <c r="V678" s="46"/>
      <c r="W678" s="46"/>
      <c r="X678" s="46"/>
      <c r="Y678" s="46"/>
      <c r="Z678" s="46"/>
      <c r="AA678" s="46"/>
      <c r="AB678" s="46"/>
      <c r="AC678" s="46"/>
    </row>
    <row r="679" spans="2:29" s="45" customFormat="1" x14ac:dyDescent="0.3">
      <c r="B679" s="226"/>
      <c r="O679" s="46"/>
      <c r="P679" s="46"/>
      <c r="Q679" s="46"/>
      <c r="R679" s="46"/>
      <c r="S679" s="46"/>
      <c r="T679" s="46"/>
      <c r="U679" s="46"/>
      <c r="V679" s="46"/>
      <c r="W679" s="46"/>
      <c r="X679" s="46"/>
      <c r="Y679" s="46"/>
      <c r="Z679" s="46"/>
      <c r="AA679" s="46"/>
      <c r="AB679" s="46"/>
      <c r="AC679" s="46"/>
    </row>
    <row r="680" spans="2:29" s="45" customFormat="1" x14ac:dyDescent="0.3">
      <c r="B680" s="226"/>
      <c r="O680" s="46"/>
      <c r="P680" s="46"/>
      <c r="Q680" s="46"/>
      <c r="R680" s="46"/>
      <c r="S680" s="46"/>
      <c r="T680" s="46"/>
      <c r="U680" s="46"/>
      <c r="V680" s="46"/>
      <c r="W680" s="46"/>
      <c r="X680" s="46"/>
      <c r="Y680" s="46"/>
      <c r="Z680" s="46"/>
      <c r="AA680" s="46"/>
      <c r="AB680" s="46"/>
      <c r="AC680" s="46"/>
    </row>
    <row r="681" spans="2:29" s="45" customFormat="1" x14ac:dyDescent="0.3">
      <c r="B681" s="226"/>
      <c r="O681" s="46"/>
      <c r="P681" s="46"/>
      <c r="Q681" s="46"/>
      <c r="R681" s="46"/>
      <c r="S681" s="46"/>
      <c r="T681" s="46"/>
      <c r="U681" s="46"/>
      <c r="V681" s="46"/>
      <c r="W681" s="46"/>
      <c r="X681" s="46"/>
      <c r="Y681" s="46"/>
      <c r="Z681" s="46"/>
      <c r="AA681" s="46"/>
      <c r="AB681" s="46"/>
      <c r="AC681" s="46"/>
    </row>
    <row r="682" spans="2:29" s="45" customFormat="1" x14ac:dyDescent="0.3">
      <c r="B682" s="226"/>
      <c r="O682" s="46"/>
      <c r="P682" s="46"/>
      <c r="Q682" s="46"/>
      <c r="R682" s="46"/>
      <c r="S682" s="46"/>
      <c r="T682" s="46"/>
      <c r="U682" s="46"/>
      <c r="V682" s="46"/>
      <c r="W682" s="46"/>
      <c r="X682" s="46"/>
      <c r="Y682" s="46"/>
      <c r="Z682" s="46"/>
      <c r="AA682" s="46"/>
      <c r="AB682" s="46"/>
      <c r="AC682" s="46"/>
    </row>
    <row r="683" spans="2:29" s="45" customFormat="1" x14ac:dyDescent="0.3">
      <c r="B683" s="226"/>
      <c r="O683" s="46"/>
      <c r="P683" s="46"/>
      <c r="Q683" s="46"/>
      <c r="R683" s="46"/>
      <c r="S683" s="46"/>
      <c r="T683" s="46"/>
      <c r="U683" s="46"/>
      <c r="V683" s="46"/>
      <c r="W683" s="46"/>
      <c r="X683" s="46"/>
      <c r="Y683" s="46"/>
      <c r="Z683" s="46"/>
      <c r="AA683" s="46"/>
      <c r="AB683" s="46"/>
      <c r="AC683" s="46"/>
    </row>
    <row r="684" spans="2:29" s="45" customFormat="1" x14ac:dyDescent="0.3">
      <c r="B684" s="226"/>
      <c r="O684" s="46"/>
      <c r="P684" s="46"/>
      <c r="Q684" s="46"/>
      <c r="R684" s="46"/>
      <c r="S684" s="46"/>
      <c r="T684" s="46"/>
      <c r="U684" s="46"/>
      <c r="V684" s="46"/>
      <c r="W684" s="46"/>
      <c r="X684" s="46"/>
      <c r="Y684" s="46"/>
      <c r="Z684" s="46"/>
      <c r="AA684" s="46"/>
      <c r="AB684" s="46"/>
      <c r="AC684" s="46"/>
    </row>
    <row r="685" spans="2:29" s="45" customFormat="1" x14ac:dyDescent="0.3">
      <c r="B685" s="226"/>
      <c r="O685" s="46"/>
      <c r="P685" s="46"/>
      <c r="Q685" s="46"/>
      <c r="R685" s="46"/>
      <c r="S685" s="46"/>
      <c r="T685" s="46"/>
      <c r="U685" s="46"/>
      <c r="V685" s="46"/>
      <c r="W685" s="46"/>
      <c r="X685" s="46"/>
      <c r="Y685" s="46"/>
      <c r="Z685" s="46"/>
      <c r="AA685" s="46"/>
      <c r="AB685" s="46"/>
      <c r="AC685" s="46"/>
    </row>
    <row r="686" spans="2:29" s="45" customFormat="1" x14ac:dyDescent="0.3">
      <c r="B686" s="226"/>
      <c r="O686" s="46"/>
      <c r="P686" s="46"/>
      <c r="Q686" s="46"/>
      <c r="R686" s="46"/>
      <c r="S686" s="46"/>
      <c r="T686" s="46"/>
      <c r="U686" s="46"/>
      <c r="V686" s="46"/>
      <c r="W686" s="46"/>
      <c r="X686" s="46"/>
      <c r="Y686" s="46"/>
      <c r="Z686" s="46"/>
      <c r="AA686" s="46"/>
      <c r="AB686" s="46"/>
      <c r="AC686" s="46"/>
    </row>
    <row r="687" spans="2:29" s="45" customFormat="1" x14ac:dyDescent="0.3">
      <c r="B687" s="226"/>
      <c r="O687" s="46"/>
      <c r="P687" s="46"/>
      <c r="Q687" s="46"/>
      <c r="R687" s="46"/>
      <c r="S687" s="46"/>
      <c r="T687" s="46"/>
      <c r="U687" s="46"/>
      <c r="V687" s="46"/>
      <c r="W687" s="46"/>
      <c r="X687" s="46"/>
      <c r="Y687" s="46"/>
      <c r="Z687" s="46"/>
      <c r="AA687" s="46"/>
      <c r="AB687" s="46"/>
      <c r="AC687" s="46"/>
    </row>
    <row r="688" spans="2:29" s="45" customFormat="1" x14ac:dyDescent="0.3">
      <c r="B688" s="226"/>
      <c r="O688" s="46"/>
      <c r="P688" s="46"/>
      <c r="Q688" s="46"/>
      <c r="R688" s="46"/>
      <c r="S688" s="46"/>
      <c r="T688" s="46"/>
      <c r="U688" s="46"/>
      <c r="V688" s="46"/>
      <c r="W688" s="46"/>
      <c r="X688" s="46"/>
      <c r="Y688" s="46"/>
      <c r="Z688" s="46"/>
      <c r="AA688" s="46"/>
      <c r="AB688" s="46"/>
      <c r="AC688" s="46"/>
    </row>
    <row r="689" spans="2:29" s="45" customFormat="1" x14ac:dyDescent="0.3">
      <c r="B689" s="226"/>
      <c r="O689" s="46"/>
      <c r="P689" s="46"/>
      <c r="Q689" s="46"/>
      <c r="R689" s="46"/>
      <c r="S689" s="46"/>
      <c r="T689" s="46"/>
      <c r="U689" s="46"/>
      <c r="V689" s="46"/>
      <c r="W689" s="46"/>
      <c r="X689" s="46"/>
      <c r="Y689" s="46"/>
      <c r="Z689" s="46"/>
      <c r="AA689" s="46"/>
      <c r="AB689" s="46"/>
      <c r="AC689" s="46"/>
    </row>
    <row r="690" spans="2:29" s="45" customFormat="1" x14ac:dyDescent="0.3">
      <c r="B690" s="226"/>
      <c r="O690" s="46"/>
      <c r="P690" s="46"/>
      <c r="Q690" s="46"/>
      <c r="R690" s="46"/>
      <c r="S690" s="46"/>
      <c r="T690" s="46"/>
      <c r="U690" s="46"/>
      <c r="V690" s="46"/>
      <c r="W690" s="46"/>
      <c r="X690" s="46"/>
      <c r="Y690" s="46"/>
      <c r="Z690" s="46"/>
      <c r="AA690" s="46"/>
      <c r="AB690" s="46"/>
      <c r="AC690" s="46"/>
    </row>
    <row r="691" spans="2:29" s="45" customFormat="1" x14ac:dyDescent="0.3">
      <c r="B691" s="226"/>
      <c r="O691" s="46"/>
      <c r="P691" s="46"/>
      <c r="Q691" s="46"/>
      <c r="R691" s="46"/>
      <c r="S691" s="46"/>
      <c r="T691" s="46"/>
      <c r="U691" s="46"/>
      <c r="V691" s="46"/>
      <c r="W691" s="46"/>
      <c r="X691" s="46"/>
      <c r="Y691" s="46"/>
      <c r="Z691" s="46"/>
      <c r="AA691" s="46"/>
      <c r="AB691" s="46"/>
      <c r="AC691" s="46"/>
    </row>
    <row r="692" spans="2:29" s="45" customFormat="1" x14ac:dyDescent="0.3">
      <c r="B692" s="226"/>
      <c r="O692" s="46"/>
      <c r="P692" s="46"/>
      <c r="Q692" s="46"/>
      <c r="R692" s="46"/>
      <c r="S692" s="46"/>
      <c r="T692" s="46"/>
      <c r="U692" s="46"/>
      <c r="V692" s="46"/>
      <c r="W692" s="46"/>
      <c r="X692" s="46"/>
      <c r="Y692" s="46"/>
      <c r="Z692" s="46"/>
      <c r="AA692" s="46"/>
      <c r="AB692" s="46"/>
      <c r="AC692" s="46"/>
    </row>
    <row r="693" spans="2:29" s="45" customFormat="1" x14ac:dyDescent="0.3">
      <c r="B693" s="226"/>
      <c r="O693" s="46"/>
      <c r="P693" s="46"/>
      <c r="Q693" s="46"/>
      <c r="R693" s="46"/>
      <c r="S693" s="46"/>
      <c r="T693" s="46"/>
      <c r="U693" s="46"/>
      <c r="V693" s="46"/>
      <c r="W693" s="46"/>
      <c r="X693" s="46"/>
      <c r="Y693" s="46"/>
      <c r="Z693" s="46"/>
      <c r="AA693" s="46"/>
      <c r="AB693" s="46"/>
      <c r="AC693" s="46"/>
    </row>
    <row r="694" spans="2:29" s="45" customFormat="1" x14ac:dyDescent="0.3">
      <c r="B694" s="226"/>
      <c r="O694" s="46"/>
      <c r="P694" s="46"/>
      <c r="Q694" s="46"/>
      <c r="R694" s="46"/>
      <c r="S694" s="46"/>
      <c r="T694" s="46"/>
      <c r="U694" s="46"/>
      <c r="V694" s="46"/>
      <c r="W694" s="46"/>
      <c r="X694" s="46"/>
      <c r="Y694" s="46"/>
      <c r="Z694" s="46"/>
      <c r="AA694" s="46"/>
      <c r="AB694" s="46"/>
      <c r="AC694" s="46"/>
    </row>
    <row r="695" spans="2:29" s="45" customFormat="1" x14ac:dyDescent="0.3">
      <c r="B695" s="226"/>
      <c r="O695" s="46"/>
      <c r="P695" s="46"/>
      <c r="Q695" s="46"/>
      <c r="R695" s="46"/>
      <c r="S695" s="46"/>
      <c r="T695" s="46"/>
      <c r="U695" s="46"/>
      <c r="V695" s="46"/>
      <c r="W695" s="46"/>
      <c r="X695" s="46"/>
      <c r="Y695" s="46"/>
      <c r="Z695" s="46"/>
      <c r="AA695" s="46"/>
      <c r="AB695" s="46"/>
      <c r="AC695" s="46"/>
    </row>
    <row r="696" spans="2:29" s="45" customFormat="1" x14ac:dyDescent="0.3">
      <c r="B696" s="226"/>
      <c r="O696" s="46"/>
      <c r="P696" s="46"/>
      <c r="Q696" s="46"/>
      <c r="R696" s="46"/>
      <c r="S696" s="46"/>
      <c r="T696" s="46"/>
      <c r="U696" s="46"/>
      <c r="V696" s="46"/>
      <c r="W696" s="46"/>
      <c r="X696" s="46"/>
      <c r="Y696" s="46"/>
      <c r="Z696" s="46"/>
      <c r="AA696" s="46"/>
      <c r="AB696" s="46"/>
      <c r="AC696" s="46"/>
    </row>
    <row r="697" spans="2:29" s="45" customFormat="1" x14ac:dyDescent="0.3">
      <c r="B697" s="226"/>
      <c r="O697" s="46"/>
      <c r="P697" s="46"/>
      <c r="Q697" s="46"/>
      <c r="R697" s="46"/>
      <c r="S697" s="46"/>
      <c r="T697" s="46"/>
      <c r="U697" s="46"/>
      <c r="V697" s="46"/>
      <c r="W697" s="46"/>
      <c r="X697" s="46"/>
      <c r="Y697" s="46"/>
      <c r="Z697" s="46"/>
      <c r="AA697" s="46"/>
      <c r="AB697" s="46"/>
      <c r="AC697" s="46"/>
    </row>
    <row r="698" spans="2:29" s="45" customFormat="1" x14ac:dyDescent="0.3">
      <c r="B698" s="226"/>
      <c r="O698" s="46"/>
      <c r="P698" s="46"/>
      <c r="Q698" s="46"/>
      <c r="R698" s="46"/>
      <c r="S698" s="46"/>
      <c r="T698" s="46"/>
      <c r="U698" s="46"/>
      <c r="V698" s="46"/>
      <c r="W698" s="46"/>
      <c r="X698" s="46"/>
      <c r="Y698" s="46"/>
      <c r="Z698" s="46"/>
      <c r="AA698" s="46"/>
      <c r="AB698" s="46"/>
      <c r="AC698" s="46"/>
    </row>
    <row r="699" spans="2:29" s="45" customFormat="1" x14ac:dyDescent="0.3">
      <c r="B699" s="226"/>
      <c r="O699" s="46"/>
      <c r="P699" s="46"/>
      <c r="Q699" s="46"/>
      <c r="R699" s="46"/>
      <c r="S699" s="46"/>
      <c r="T699" s="46"/>
      <c r="U699" s="46"/>
      <c r="V699" s="46"/>
      <c r="W699" s="46"/>
      <c r="X699" s="46"/>
      <c r="Y699" s="46"/>
      <c r="Z699" s="46"/>
      <c r="AA699" s="46"/>
      <c r="AB699" s="46"/>
      <c r="AC699" s="46"/>
    </row>
    <row r="700" spans="2:29" s="45" customFormat="1" x14ac:dyDescent="0.3">
      <c r="B700" s="226"/>
      <c r="O700" s="46"/>
      <c r="P700" s="46"/>
      <c r="Q700" s="46"/>
      <c r="R700" s="46"/>
      <c r="S700" s="46"/>
      <c r="T700" s="46"/>
      <c r="U700" s="46"/>
      <c r="V700" s="46"/>
      <c r="W700" s="46"/>
      <c r="X700" s="46"/>
      <c r="Y700" s="46"/>
      <c r="Z700" s="46"/>
      <c r="AA700" s="46"/>
      <c r="AB700" s="46"/>
      <c r="AC700" s="46"/>
    </row>
    <row r="701" spans="2:29" s="45" customFormat="1" x14ac:dyDescent="0.3">
      <c r="B701" s="226"/>
      <c r="O701" s="46"/>
      <c r="P701" s="46"/>
      <c r="Q701" s="46"/>
      <c r="R701" s="46"/>
      <c r="S701" s="46"/>
      <c r="T701" s="46"/>
      <c r="U701" s="46"/>
      <c r="V701" s="46"/>
      <c r="W701" s="46"/>
      <c r="X701" s="46"/>
      <c r="Y701" s="46"/>
      <c r="Z701" s="46"/>
      <c r="AA701" s="46"/>
      <c r="AB701" s="46"/>
      <c r="AC701" s="46"/>
    </row>
    <row r="702" spans="2:29" s="45" customFormat="1" x14ac:dyDescent="0.3">
      <c r="B702" s="226"/>
      <c r="O702" s="46"/>
      <c r="P702" s="46"/>
      <c r="Q702" s="46"/>
      <c r="R702" s="46"/>
      <c r="S702" s="46"/>
      <c r="T702" s="46"/>
      <c r="U702" s="46"/>
      <c r="V702" s="46"/>
      <c r="W702" s="46"/>
      <c r="X702" s="46"/>
      <c r="Y702" s="46"/>
      <c r="Z702" s="46"/>
      <c r="AA702" s="46"/>
      <c r="AB702" s="46"/>
      <c r="AC702" s="46"/>
    </row>
    <row r="703" spans="2:29" s="45" customFormat="1" x14ac:dyDescent="0.3">
      <c r="B703" s="226"/>
      <c r="O703" s="46"/>
      <c r="P703" s="46"/>
      <c r="Q703" s="46"/>
      <c r="R703" s="46"/>
      <c r="S703" s="46"/>
      <c r="T703" s="46"/>
      <c r="U703" s="46"/>
      <c r="V703" s="46"/>
      <c r="W703" s="46"/>
      <c r="X703" s="46"/>
      <c r="Y703" s="46"/>
      <c r="Z703" s="46"/>
      <c r="AA703" s="46"/>
      <c r="AB703" s="46"/>
      <c r="AC703" s="46"/>
    </row>
    <row r="704" spans="2:29" s="45" customFormat="1" x14ac:dyDescent="0.3">
      <c r="B704" s="226"/>
      <c r="O704" s="46"/>
      <c r="P704" s="46"/>
      <c r="Q704" s="46"/>
      <c r="R704" s="46"/>
      <c r="S704" s="46"/>
      <c r="T704" s="46"/>
      <c r="U704" s="46"/>
      <c r="V704" s="46"/>
      <c r="W704" s="46"/>
      <c r="X704" s="46"/>
      <c r="Y704" s="46"/>
      <c r="Z704" s="46"/>
      <c r="AA704" s="46"/>
      <c r="AB704" s="46"/>
      <c r="AC704" s="46"/>
    </row>
    <row r="705" spans="2:29" s="45" customFormat="1" x14ac:dyDescent="0.3">
      <c r="B705" s="226"/>
      <c r="O705" s="46"/>
      <c r="P705" s="46"/>
      <c r="Q705" s="46"/>
      <c r="R705" s="46"/>
      <c r="S705" s="46"/>
      <c r="T705" s="46"/>
      <c r="U705" s="46"/>
      <c r="V705" s="46"/>
      <c r="W705" s="46"/>
      <c r="X705" s="46"/>
      <c r="Y705" s="46"/>
      <c r="Z705" s="46"/>
      <c r="AA705" s="46"/>
      <c r="AB705" s="46"/>
      <c r="AC705" s="46"/>
    </row>
    <row r="706" spans="2:29" s="45" customFormat="1" x14ac:dyDescent="0.3">
      <c r="B706" s="226"/>
      <c r="O706" s="46"/>
      <c r="P706" s="46"/>
      <c r="Q706" s="46"/>
      <c r="R706" s="46"/>
      <c r="S706" s="46"/>
      <c r="T706" s="46"/>
      <c r="U706" s="46"/>
      <c r="V706" s="46"/>
      <c r="W706" s="46"/>
      <c r="X706" s="46"/>
      <c r="Y706" s="46"/>
      <c r="Z706" s="46"/>
      <c r="AA706" s="46"/>
      <c r="AB706" s="46"/>
      <c r="AC706" s="46"/>
    </row>
    <row r="707" spans="2:29" s="45" customFormat="1" x14ac:dyDescent="0.3">
      <c r="B707" s="226"/>
      <c r="O707" s="46"/>
      <c r="P707" s="46"/>
      <c r="Q707" s="46"/>
      <c r="R707" s="46"/>
      <c r="S707" s="46"/>
      <c r="T707" s="46"/>
      <c r="U707" s="46"/>
      <c r="V707" s="46"/>
      <c r="W707" s="46"/>
      <c r="X707" s="46"/>
      <c r="Y707" s="46"/>
      <c r="Z707" s="46"/>
      <c r="AA707" s="46"/>
      <c r="AB707" s="46"/>
      <c r="AC707" s="46"/>
    </row>
    <row r="708" spans="2:29" s="45" customFormat="1" x14ac:dyDescent="0.3">
      <c r="B708" s="226"/>
      <c r="O708" s="46"/>
      <c r="P708" s="46"/>
      <c r="Q708" s="46"/>
      <c r="R708" s="46"/>
      <c r="S708" s="46"/>
      <c r="T708" s="46"/>
      <c r="U708" s="46"/>
      <c r="V708" s="46"/>
      <c r="W708" s="46"/>
      <c r="X708" s="46"/>
      <c r="Y708" s="46"/>
      <c r="Z708" s="46"/>
      <c r="AA708" s="46"/>
      <c r="AB708" s="46"/>
      <c r="AC708" s="46"/>
    </row>
    <row r="709" spans="2:29" s="45" customFormat="1" x14ac:dyDescent="0.3">
      <c r="B709" s="226"/>
      <c r="O709" s="46"/>
      <c r="P709" s="46"/>
      <c r="Q709" s="46"/>
      <c r="R709" s="46"/>
      <c r="S709" s="46"/>
      <c r="T709" s="46"/>
      <c r="U709" s="46"/>
      <c r="V709" s="46"/>
      <c r="W709" s="46"/>
      <c r="X709" s="46"/>
      <c r="Y709" s="46"/>
      <c r="Z709" s="46"/>
      <c r="AA709" s="46"/>
      <c r="AB709" s="46"/>
      <c r="AC709" s="46"/>
    </row>
    <row r="710" spans="2:29" s="45" customFormat="1" x14ac:dyDescent="0.3">
      <c r="B710" s="226"/>
      <c r="O710" s="46"/>
      <c r="P710" s="46"/>
      <c r="Q710" s="46"/>
      <c r="R710" s="46"/>
      <c r="S710" s="46"/>
      <c r="T710" s="46"/>
      <c r="U710" s="46"/>
      <c r="V710" s="46"/>
      <c r="W710" s="46"/>
      <c r="X710" s="46"/>
      <c r="Y710" s="46"/>
      <c r="Z710" s="46"/>
      <c r="AA710" s="46"/>
      <c r="AB710" s="46"/>
      <c r="AC710" s="46"/>
    </row>
    <row r="711" spans="2:29" s="45" customFormat="1" x14ac:dyDescent="0.3">
      <c r="B711" s="226"/>
      <c r="O711" s="46"/>
      <c r="P711" s="46"/>
      <c r="Q711" s="46"/>
      <c r="R711" s="46"/>
      <c r="S711" s="46"/>
      <c r="T711" s="46"/>
      <c r="U711" s="46"/>
      <c r="V711" s="46"/>
      <c r="W711" s="46"/>
      <c r="X711" s="46"/>
      <c r="Y711" s="46"/>
      <c r="Z711" s="46"/>
      <c r="AA711" s="46"/>
      <c r="AB711" s="46"/>
      <c r="AC711" s="46"/>
    </row>
    <row r="712" spans="2:29" s="45" customFormat="1" x14ac:dyDescent="0.3">
      <c r="B712" s="226"/>
      <c r="O712" s="46"/>
      <c r="P712" s="46"/>
      <c r="Q712" s="46"/>
      <c r="R712" s="46"/>
      <c r="S712" s="46"/>
      <c r="T712" s="46"/>
      <c r="U712" s="46"/>
      <c r="V712" s="46"/>
      <c r="W712" s="46"/>
      <c r="X712" s="46"/>
      <c r="Y712" s="46"/>
      <c r="Z712" s="46"/>
      <c r="AA712" s="46"/>
      <c r="AB712" s="46"/>
      <c r="AC712" s="46"/>
    </row>
    <row r="713" spans="2:29" s="45" customFormat="1" x14ac:dyDescent="0.3">
      <c r="B713" s="226"/>
      <c r="O713" s="46"/>
      <c r="P713" s="46"/>
      <c r="Q713" s="46"/>
      <c r="R713" s="46"/>
      <c r="S713" s="46"/>
      <c r="T713" s="46"/>
      <c r="U713" s="46"/>
      <c r="V713" s="46"/>
      <c r="W713" s="46"/>
      <c r="X713" s="46"/>
      <c r="Y713" s="46"/>
      <c r="Z713" s="46"/>
      <c r="AA713" s="46"/>
      <c r="AB713" s="46"/>
      <c r="AC713" s="46"/>
    </row>
    <row r="714" spans="2:29" s="45" customFormat="1" x14ac:dyDescent="0.3">
      <c r="B714" s="226"/>
      <c r="O714" s="46"/>
      <c r="P714" s="46"/>
      <c r="Q714" s="46"/>
      <c r="R714" s="46"/>
      <c r="S714" s="46"/>
      <c r="T714" s="46"/>
      <c r="U714" s="46"/>
      <c r="V714" s="46"/>
      <c r="W714" s="46"/>
      <c r="X714" s="46"/>
      <c r="Y714" s="46"/>
      <c r="Z714" s="46"/>
      <c r="AA714" s="46"/>
      <c r="AB714" s="46"/>
      <c r="AC714" s="46"/>
    </row>
    <row r="715" spans="2:29" s="45" customFormat="1" x14ac:dyDescent="0.3">
      <c r="B715" s="226"/>
      <c r="O715" s="46"/>
      <c r="P715" s="46"/>
      <c r="Q715" s="46"/>
      <c r="R715" s="46"/>
      <c r="S715" s="46"/>
      <c r="T715" s="46"/>
      <c r="U715" s="46"/>
      <c r="V715" s="46"/>
      <c r="W715" s="46"/>
      <c r="X715" s="46"/>
      <c r="Y715" s="46"/>
      <c r="Z715" s="46"/>
      <c r="AA715" s="46"/>
      <c r="AB715" s="46"/>
      <c r="AC715" s="46"/>
    </row>
    <row r="716" spans="2:29" s="45" customFormat="1" x14ac:dyDescent="0.3">
      <c r="B716" s="226"/>
      <c r="O716" s="46"/>
      <c r="P716" s="46"/>
      <c r="Q716" s="46"/>
      <c r="R716" s="46"/>
      <c r="S716" s="46"/>
      <c r="T716" s="46"/>
      <c r="U716" s="46"/>
      <c r="V716" s="46"/>
      <c r="W716" s="46"/>
      <c r="X716" s="46"/>
      <c r="Y716" s="46"/>
      <c r="Z716" s="46"/>
      <c r="AA716" s="46"/>
      <c r="AB716" s="46"/>
      <c r="AC716" s="46"/>
    </row>
    <row r="717" spans="2:29" s="45" customFormat="1" x14ac:dyDescent="0.3">
      <c r="B717" s="226"/>
      <c r="O717" s="46"/>
      <c r="P717" s="46"/>
      <c r="Q717" s="46"/>
      <c r="R717" s="46"/>
      <c r="S717" s="46"/>
      <c r="T717" s="46"/>
      <c r="U717" s="46"/>
      <c r="V717" s="46"/>
      <c r="W717" s="46"/>
      <c r="X717" s="46"/>
      <c r="Y717" s="46"/>
      <c r="Z717" s="46"/>
      <c r="AA717" s="46"/>
      <c r="AB717" s="46"/>
      <c r="AC717" s="46"/>
    </row>
    <row r="718" spans="2:29" s="45" customFormat="1" x14ac:dyDescent="0.3">
      <c r="B718" s="226"/>
      <c r="O718" s="46"/>
      <c r="P718" s="46"/>
      <c r="Q718" s="46"/>
      <c r="R718" s="46"/>
      <c r="S718" s="46"/>
      <c r="T718" s="46"/>
      <c r="U718" s="46"/>
      <c r="V718" s="46"/>
      <c r="W718" s="46"/>
      <c r="X718" s="46"/>
      <c r="Y718" s="46"/>
      <c r="Z718" s="46"/>
      <c r="AA718" s="46"/>
      <c r="AB718" s="46"/>
      <c r="AC718" s="46"/>
    </row>
    <row r="719" spans="2:29" s="45" customFormat="1" x14ac:dyDescent="0.3">
      <c r="B719" s="226"/>
      <c r="O719" s="46"/>
      <c r="P719" s="46"/>
      <c r="Q719" s="46"/>
      <c r="R719" s="46"/>
      <c r="S719" s="46"/>
      <c r="T719" s="46"/>
      <c r="U719" s="46"/>
      <c r="V719" s="46"/>
      <c r="W719" s="46"/>
      <c r="X719" s="46"/>
      <c r="Y719" s="46"/>
      <c r="Z719" s="46"/>
      <c r="AA719" s="46"/>
      <c r="AB719" s="46"/>
      <c r="AC719" s="46"/>
    </row>
    <row r="720" spans="2:29" s="45" customFormat="1" x14ac:dyDescent="0.3">
      <c r="B720" s="226"/>
      <c r="O720" s="46"/>
      <c r="P720" s="46"/>
      <c r="Q720" s="46"/>
      <c r="R720" s="46"/>
      <c r="S720" s="46"/>
      <c r="T720" s="46"/>
      <c r="U720" s="46"/>
      <c r="V720" s="46"/>
      <c r="W720" s="46"/>
      <c r="X720" s="46"/>
      <c r="Y720" s="46"/>
      <c r="Z720" s="46"/>
      <c r="AA720" s="46"/>
      <c r="AB720" s="46"/>
      <c r="AC720" s="46"/>
    </row>
    <row r="721" spans="2:29" s="45" customFormat="1" x14ac:dyDescent="0.3">
      <c r="B721" s="226"/>
      <c r="O721" s="46"/>
      <c r="P721" s="46"/>
      <c r="Q721" s="46"/>
      <c r="R721" s="46"/>
      <c r="S721" s="46"/>
      <c r="T721" s="46"/>
      <c r="U721" s="46"/>
      <c r="V721" s="46"/>
      <c r="W721" s="46"/>
      <c r="X721" s="46"/>
      <c r="Y721" s="46"/>
      <c r="Z721" s="46"/>
      <c r="AA721" s="46"/>
      <c r="AB721" s="46"/>
      <c r="AC721" s="46"/>
    </row>
    <row r="722" spans="2:29" s="45" customFormat="1" x14ac:dyDescent="0.3">
      <c r="B722" s="226"/>
      <c r="O722" s="46"/>
      <c r="P722" s="46"/>
      <c r="Q722" s="46"/>
      <c r="R722" s="46"/>
      <c r="S722" s="46"/>
      <c r="T722" s="46"/>
      <c r="U722" s="46"/>
      <c r="V722" s="46"/>
      <c r="W722" s="46"/>
      <c r="X722" s="46"/>
      <c r="Y722" s="46"/>
      <c r="Z722" s="46"/>
      <c r="AA722" s="46"/>
      <c r="AB722" s="46"/>
      <c r="AC722" s="46"/>
    </row>
    <row r="723" spans="2:29" s="45" customFormat="1" x14ac:dyDescent="0.3">
      <c r="B723" s="226"/>
      <c r="O723" s="46"/>
      <c r="P723" s="46"/>
      <c r="Q723" s="46"/>
      <c r="R723" s="46"/>
      <c r="S723" s="46"/>
      <c r="T723" s="46"/>
      <c r="U723" s="46"/>
      <c r="V723" s="46"/>
      <c r="W723" s="46"/>
      <c r="X723" s="46"/>
      <c r="Y723" s="46"/>
      <c r="Z723" s="46"/>
      <c r="AA723" s="46"/>
      <c r="AB723" s="46"/>
      <c r="AC723" s="46"/>
    </row>
    <row r="724" spans="2:29" s="45" customFormat="1" x14ac:dyDescent="0.3">
      <c r="B724" s="226"/>
      <c r="O724" s="46"/>
      <c r="P724" s="46"/>
      <c r="Q724" s="46"/>
      <c r="R724" s="46"/>
      <c r="S724" s="46"/>
      <c r="T724" s="46"/>
      <c r="U724" s="46"/>
      <c r="V724" s="46"/>
      <c r="W724" s="46"/>
      <c r="X724" s="46"/>
      <c r="Y724" s="46"/>
      <c r="Z724" s="46"/>
      <c r="AA724" s="46"/>
      <c r="AB724" s="46"/>
      <c r="AC724" s="46"/>
    </row>
    <row r="725" spans="2:29" s="45" customFormat="1" x14ac:dyDescent="0.3">
      <c r="B725" s="226"/>
      <c r="O725" s="46"/>
      <c r="P725" s="46"/>
      <c r="Q725" s="46"/>
      <c r="R725" s="46"/>
      <c r="S725" s="46"/>
      <c r="T725" s="46"/>
      <c r="U725" s="46"/>
      <c r="V725" s="46"/>
      <c r="W725" s="46"/>
      <c r="X725" s="46"/>
      <c r="Y725" s="46"/>
      <c r="Z725" s="46"/>
      <c r="AA725" s="46"/>
      <c r="AB725" s="46"/>
      <c r="AC725" s="46"/>
    </row>
    <row r="726" spans="2:29" s="45" customFormat="1" x14ac:dyDescent="0.3">
      <c r="B726" s="226"/>
      <c r="O726" s="46"/>
      <c r="P726" s="46"/>
      <c r="Q726" s="46"/>
      <c r="R726" s="46"/>
      <c r="S726" s="46"/>
      <c r="T726" s="46"/>
      <c r="U726" s="46"/>
      <c r="V726" s="46"/>
      <c r="W726" s="46"/>
      <c r="X726" s="46"/>
      <c r="Y726" s="46"/>
      <c r="Z726" s="46"/>
      <c r="AA726" s="46"/>
      <c r="AB726" s="46"/>
      <c r="AC726" s="46"/>
    </row>
    <row r="727" spans="2:29" s="45" customFormat="1" x14ac:dyDescent="0.3">
      <c r="B727" s="226"/>
      <c r="O727" s="46"/>
      <c r="P727" s="46"/>
      <c r="Q727" s="46"/>
      <c r="R727" s="46"/>
      <c r="S727" s="46"/>
      <c r="T727" s="46"/>
      <c r="U727" s="46"/>
      <c r="V727" s="46"/>
      <c r="W727" s="46"/>
      <c r="X727" s="46"/>
      <c r="Y727" s="46"/>
      <c r="Z727" s="46"/>
      <c r="AA727" s="46"/>
      <c r="AB727" s="46"/>
      <c r="AC727" s="46"/>
    </row>
    <row r="728" spans="2:29" s="45" customFormat="1" x14ac:dyDescent="0.3">
      <c r="B728" s="226"/>
      <c r="O728" s="46"/>
      <c r="P728" s="46"/>
      <c r="Q728" s="46"/>
      <c r="R728" s="46"/>
      <c r="S728" s="46"/>
      <c r="T728" s="46"/>
      <c r="U728" s="46"/>
      <c r="V728" s="46"/>
      <c r="W728" s="46"/>
      <c r="X728" s="46"/>
      <c r="Y728" s="46"/>
      <c r="Z728" s="46"/>
      <c r="AA728" s="46"/>
      <c r="AB728" s="46"/>
      <c r="AC728" s="46"/>
    </row>
    <row r="729" spans="2:29" s="45" customFormat="1" x14ac:dyDescent="0.3">
      <c r="B729" s="226"/>
      <c r="O729" s="46"/>
      <c r="P729" s="46"/>
      <c r="Q729" s="46"/>
      <c r="R729" s="46"/>
      <c r="S729" s="46"/>
      <c r="T729" s="46"/>
      <c r="U729" s="46"/>
      <c r="V729" s="46"/>
      <c r="W729" s="46"/>
      <c r="X729" s="46"/>
      <c r="Y729" s="46"/>
      <c r="Z729" s="46"/>
      <c r="AA729" s="46"/>
      <c r="AB729" s="46"/>
      <c r="AC729" s="46"/>
    </row>
    <row r="730" spans="2:29" s="45" customFormat="1" x14ac:dyDescent="0.3">
      <c r="B730" s="226"/>
      <c r="O730" s="46"/>
      <c r="P730" s="46"/>
      <c r="Q730" s="46"/>
      <c r="R730" s="46"/>
      <c r="S730" s="46"/>
      <c r="T730" s="46"/>
      <c r="U730" s="46"/>
      <c r="V730" s="46"/>
      <c r="W730" s="46"/>
      <c r="X730" s="46"/>
      <c r="Y730" s="46"/>
      <c r="Z730" s="46"/>
      <c r="AA730" s="46"/>
      <c r="AB730" s="46"/>
      <c r="AC730" s="46"/>
    </row>
    <row r="731" spans="2:29" s="45" customFormat="1" x14ac:dyDescent="0.3">
      <c r="B731" s="226"/>
      <c r="O731" s="46"/>
      <c r="P731" s="46"/>
      <c r="Q731" s="46"/>
      <c r="R731" s="46"/>
      <c r="S731" s="46"/>
      <c r="T731" s="46"/>
      <c r="U731" s="46"/>
      <c r="V731" s="46"/>
      <c r="W731" s="46"/>
      <c r="X731" s="46"/>
      <c r="Y731" s="46"/>
      <c r="Z731" s="46"/>
      <c r="AA731" s="46"/>
      <c r="AB731" s="46"/>
      <c r="AC731" s="46"/>
    </row>
    <row r="732" spans="2:29" s="45" customFormat="1" x14ac:dyDescent="0.3">
      <c r="B732" s="226"/>
      <c r="O732" s="46"/>
      <c r="P732" s="46"/>
      <c r="Q732" s="46"/>
      <c r="R732" s="46"/>
      <c r="S732" s="46"/>
      <c r="T732" s="46"/>
      <c r="U732" s="46"/>
      <c r="V732" s="46"/>
      <c r="W732" s="46"/>
      <c r="X732" s="46"/>
      <c r="Y732" s="46"/>
      <c r="Z732" s="46"/>
      <c r="AA732" s="46"/>
      <c r="AB732" s="46"/>
      <c r="AC732" s="46"/>
    </row>
    <row r="733" spans="2:29" s="45" customFormat="1" x14ac:dyDescent="0.3">
      <c r="B733" s="226"/>
      <c r="O733" s="46"/>
      <c r="P733" s="46"/>
      <c r="Q733" s="46"/>
      <c r="R733" s="46"/>
      <c r="S733" s="46"/>
      <c r="T733" s="46"/>
      <c r="U733" s="46"/>
      <c r="V733" s="46"/>
      <c r="W733" s="46"/>
      <c r="X733" s="46"/>
      <c r="Y733" s="46"/>
      <c r="Z733" s="46"/>
      <c r="AA733" s="46"/>
      <c r="AB733" s="46"/>
      <c r="AC733" s="46"/>
    </row>
    <row r="734" spans="2:29" s="45" customFormat="1" x14ac:dyDescent="0.3">
      <c r="B734" s="226"/>
      <c r="O734" s="46"/>
      <c r="P734" s="46"/>
      <c r="Q734" s="46"/>
      <c r="R734" s="46"/>
      <c r="S734" s="46"/>
      <c r="T734" s="46"/>
      <c r="U734" s="46"/>
      <c r="V734" s="46"/>
      <c r="W734" s="46"/>
      <c r="X734" s="46"/>
      <c r="Y734" s="46"/>
      <c r="Z734" s="46"/>
      <c r="AA734" s="46"/>
      <c r="AB734" s="46"/>
      <c r="AC734" s="46"/>
    </row>
    <row r="735" spans="2:29" s="45" customFormat="1" x14ac:dyDescent="0.3">
      <c r="B735" s="226"/>
      <c r="O735" s="46"/>
      <c r="P735" s="46"/>
      <c r="Q735" s="46"/>
      <c r="R735" s="46"/>
      <c r="S735" s="46"/>
      <c r="T735" s="46"/>
      <c r="U735" s="46"/>
      <c r="V735" s="46"/>
      <c r="W735" s="46"/>
      <c r="X735" s="46"/>
      <c r="Y735" s="46"/>
      <c r="Z735" s="46"/>
      <c r="AA735" s="46"/>
      <c r="AB735" s="46"/>
      <c r="AC735" s="46"/>
    </row>
    <row r="736" spans="2:29" s="45" customFormat="1" x14ac:dyDescent="0.3">
      <c r="B736" s="226"/>
      <c r="O736" s="46"/>
      <c r="P736" s="46"/>
      <c r="Q736" s="46"/>
      <c r="R736" s="46"/>
      <c r="S736" s="46"/>
      <c r="T736" s="46"/>
      <c r="U736" s="46"/>
      <c r="V736" s="46"/>
      <c r="W736" s="46"/>
      <c r="X736" s="46"/>
      <c r="Y736" s="46"/>
      <c r="Z736" s="46"/>
      <c r="AA736" s="46"/>
      <c r="AB736" s="46"/>
      <c r="AC736" s="46"/>
    </row>
    <row r="737" spans="2:29" s="45" customFormat="1" x14ac:dyDescent="0.3">
      <c r="B737" s="226"/>
      <c r="O737" s="46"/>
      <c r="P737" s="46"/>
      <c r="Q737" s="46"/>
      <c r="R737" s="46"/>
      <c r="S737" s="46"/>
      <c r="T737" s="46"/>
      <c r="U737" s="46"/>
      <c r="V737" s="46"/>
      <c r="W737" s="46"/>
      <c r="X737" s="46"/>
      <c r="Y737" s="46"/>
      <c r="Z737" s="46"/>
      <c r="AA737" s="46"/>
      <c r="AB737" s="46"/>
      <c r="AC737" s="46"/>
    </row>
    <row r="738" spans="2:29" s="45" customFormat="1" x14ac:dyDescent="0.3">
      <c r="B738" s="226"/>
      <c r="O738" s="46"/>
      <c r="P738" s="46"/>
      <c r="Q738" s="46"/>
      <c r="R738" s="46"/>
      <c r="S738" s="46"/>
      <c r="T738" s="46"/>
      <c r="U738" s="46"/>
      <c r="V738" s="46"/>
      <c r="W738" s="46"/>
      <c r="X738" s="46"/>
      <c r="Y738" s="46"/>
      <c r="Z738" s="46"/>
      <c r="AA738" s="46"/>
      <c r="AB738" s="46"/>
      <c r="AC738" s="46"/>
    </row>
    <row r="739" spans="2:29" s="45" customFormat="1" x14ac:dyDescent="0.3">
      <c r="B739" s="226"/>
      <c r="O739" s="46"/>
      <c r="P739" s="46"/>
      <c r="Q739" s="46"/>
      <c r="R739" s="46"/>
      <c r="S739" s="46"/>
      <c r="T739" s="46"/>
      <c r="U739" s="46"/>
      <c r="V739" s="46"/>
      <c r="W739" s="46"/>
      <c r="X739" s="46"/>
      <c r="Y739" s="46"/>
      <c r="Z739" s="46"/>
      <c r="AA739" s="46"/>
      <c r="AB739" s="46"/>
      <c r="AC739" s="46"/>
    </row>
    <row r="740" spans="2:29" s="45" customFormat="1" x14ac:dyDescent="0.3">
      <c r="B740" s="226"/>
      <c r="O740" s="46"/>
      <c r="P740" s="46"/>
      <c r="Q740" s="46"/>
      <c r="R740" s="46"/>
      <c r="S740" s="46"/>
      <c r="T740" s="46"/>
      <c r="U740" s="46"/>
      <c r="V740" s="46"/>
      <c r="W740" s="46"/>
      <c r="X740" s="46"/>
      <c r="Y740" s="46"/>
      <c r="Z740" s="46"/>
      <c r="AA740" s="46"/>
      <c r="AB740" s="46"/>
      <c r="AC740" s="46"/>
    </row>
    <row r="741" spans="2:29" s="45" customFormat="1" x14ac:dyDescent="0.3">
      <c r="B741" s="226"/>
      <c r="O741" s="46"/>
      <c r="P741" s="46"/>
      <c r="Q741" s="46"/>
      <c r="R741" s="46"/>
      <c r="S741" s="46"/>
      <c r="T741" s="46"/>
      <c r="U741" s="46"/>
      <c r="V741" s="46"/>
      <c r="W741" s="46"/>
      <c r="X741" s="46"/>
      <c r="Y741" s="46"/>
      <c r="Z741" s="46"/>
      <c r="AA741" s="46"/>
      <c r="AB741" s="46"/>
      <c r="AC741" s="46"/>
    </row>
    <row r="742" spans="2:29" s="45" customFormat="1" x14ac:dyDescent="0.3">
      <c r="B742" s="226"/>
      <c r="O742" s="46"/>
      <c r="P742" s="46"/>
      <c r="Q742" s="46"/>
      <c r="R742" s="46"/>
      <c r="S742" s="46"/>
      <c r="T742" s="46"/>
      <c r="U742" s="46"/>
      <c r="V742" s="46"/>
      <c r="W742" s="46"/>
      <c r="X742" s="46"/>
      <c r="Y742" s="46"/>
      <c r="Z742" s="46"/>
      <c r="AA742" s="46"/>
      <c r="AB742" s="46"/>
      <c r="AC742" s="46"/>
    </row>
    <row r="743" spans="2:29" s="45" customFormat="1" x14ac:dyDescent="0.3">
      <c r="B743" s="226"/>
      <c r="O743" s="46"/>
      <c r="P743" s="46"/>
      <c r="Q743" s="46"/>
      <c r="R743" s="46"/>
      <c r="S743" s="46"/>
      <c r="T743" s="46"/>
      <c r="U743" s="46"/>
      <c r="V743" s="46"/>
      <c r="W743" s="46"/>
      <c r="X743" s="46"/>
      <c r="Y743" s="46"/>
      <c r="Z743" s="46"/>
      <c r="AA743" s="46"/>
      <c r="AB743" s="46"/>
      <c r="AC743" s="46"/>
    </row>
    <row r="744" spans="2:29" s="45" customFormat="1" x14ac:dyDescent="0.3">
      <c r="B744" s="226"/>
      <c r="O744" s="46"/>
      <c r="P744" s="46"/>
      <c r="Q744" s="46"/>
      <c r="R744" s="46"/>
      <c r="S744" s="46"/>
      <c r="T744" s="46"/>
      <c r="U744" s="46"/>
      <c r="V744" s="46"/>
      <c r="W744" s="46"/>
      <c r="X744" s="46"/>
      <c r="Y744" s="46"/>
      <c r="Z744" s="46"/>
      <c r="AA744" s="46"/>
      <c r="AB744" s="46"/>
      <c r="AC744" s="46"/>
    </row>
    <row r="745" spans="2:29" s="45" customFormat="1" x14ac:dyDescent="0.3">
      <c r="B745" s="226"/>
      <c r="O745" s="46"/>
      <c r="P745" s="46"/>
      <c r="Q745" s="46"/>
      <c r="R745" s="46"/>
      <c r="S745" s="46"/>
      <c r="T745" s="46"/>
      <c r="U745" s="46"/>
      <c r="V745" s="46"/>
      <c r="W745" s="46"/>
      <c r="X745" s="46"/>
      <c r="Y745" s="46"/>
      <c r="Z745" s="46"/>
      <c r="AA745" s="46"/>
      <c r="AB745" s="46"/>
      <c r="AC745" s="46"/>
    </row>
    <row r="746" spans="2:29" s="45" customFormat="1" x14ac:dyDescent="0.3">
      <c r="B746" s="226"/>
      <c r="O746" s="46"/>
      <c r="P746" s="46"/>
      <c r="Q746" s="46"/>
      <c r="R746" s="46"/>
      <c r="S746" s="46"/>
      <c r="T746" s="46"/>
      <c r="U746" s="46"/>
      <c r="V746" s="46"/>
      <c r="W746" s="46"/>
      <c r="X746" s="46"/>
      <c r="Y746" s="46"/>
      <c r="Z746" s="46"/>
      <c r="AA746" s="46"/>
      <c r="AB746" s="46"/>
      <c r="AC746" s="46"/>
    </row>
    <row r="747" spans="2:29" s="45" customFormat="1" x14ac:dyDescent="0.3">
      <c r="B747" s="226"/>
      <c r="O747" s="46"/>
      <c r="P747" s="46"/>
      <c r="Q747" s="46"/>
      <c r="R747" s="46"/>
      <c r="S747" s="46"/>
      <c r="T747" s="46"/>
      <c r="U747" s="46"/>
      <c r="V747" s="46"/>
      <c r="W747" s="46"/>
      <c r="X747" s="46"/>
      <c r="Y747" s="46"/>
      <c r="Z747" s="46"/>
      <c r="AA747" s="46"/>
      <c r="AB747" s="46"/>
      <c r="AC747" s="46"/>
    </row>
    <row r="748" spans="2:29" s="45" customFormat="1" x14ac:dyDescent="0.3">
      <c r="B748" s="226"/>
      <c r="O748" s="46"/>
      <c r="P748" s="46"/>
      <c r="Q748" s="46"/>
      <c r="R748" s="46"/>
      <c r="S748" s="46"/>
      <c r="T748" s="46"/>
      <c r="U748" s="46"/>
      <c r="V748" s="46"/>
      <c r="W748" s="46"/>
      <c r="X748" s="46"/>
      <c r="Y748" s="46"/>
      <c r="Z748" s="46"/>
      <c r="AA748" s="46"/>
      <c r="AB748" s="46"/>
      <c r="AC748" s="46"/>
    </row>
    <row r="749" spans="2:29" s="45" customFormat="1" x14ac:dyDescent="0.3">
      <c r="B749" s="226"/>
      <c r="O749" s="46"/>
      <c r="P749" s="46"/>
      <c r="Q749" s="46"/>
      <c r="R749" s="46"/>
      <c r="S749" s="46"/>
      <c r="T749" s="46"/>
      <c r="U749" s="46"/>
      <c r="V749" s="46"/>
      <c r="W749" s="46"/>
      <c r="X749" s="46"/>
      <c r="Y749" s="46"/>
      <c r="Z749" s="46"/>
      <c r="AA749" s="46"/>
      <c r="AB749" s="46"/>
      <c r="AC749" s="46"/>
    </row>
    <row r="750" spans="2:29" s="45" customFormat="1" x14ac:dyDescent="0.3">
      <c r="B750" s="226"/>
      <c r="O750" s="46"/>
      <c r="P750" s="46"/>
      <c r="Q750" s="46"/>
      <c r="R750" s="46"/>
      <c r="S750" s="46"/>
      <c r="T750" s="46"/>
      <c r="U750" s="46"/>
      <c r="V750" s="46"/>
      <c r="W750" s="46"/>
      <c r="X750" s="46"/>
      <c r="Y750" s="46"/>
      <c r="Z750" s="46"/>
      <c r="AA750" s="46"/>
      <c r="AB750" s="46"/>
      <c r="AC750" s="46"/>
    </row>
    <row r="751" spans="2:29" s="45" customFormat="1" x14ac:dyDescent="0.3">
      <c r="B751" s="226"/>
      <c r="O751" s="46"/>
      <c r="P751" s="46"/>
      <c r="Q751" s="46"/>
      <c r="R751" s="46"/>
      <c r="S751" s="46"/>
      <c r="T751" s="46"/>
      <c r="U751" s="46"/>
      <c r="V751" s="46"/>
      <c r="W751" s="46"/>
      <c r="X751" s="46"/>
      <c r="Y751" s="46"/>
      <c r="Z751" s="46"/>
      <c r="AA751" s="46"/>
      <c r="AB751" s="46"/>
      <c r="AC751" s="46"/>
    </row>
    <row r="752" spans="2:29" s="45" customFormat="1" x14ac:dyDescent="0.3">
      <c r="B752" s="226"/>
      <c r="O752" s="46"/>
      <c r="P752" s="46"/>
      <c r="Q752" s="46"/>
      <c r="R752" s="46"/>
      <c r="S752" s="46"/>
      <c r="T752" s="46"/>
      <c r="U752" s="46"/>
      <c r="V752" s="46"/>
      <c r="W752" s="46"/>
      <c r="X752" s="46"/>
      <c r="Y752" s="46"/>
      <c r="Z752" s="46"/>
      <c r="AA752" s="46"/>
      <c r="AB752" s="46"/>
      <c r="AC752" s="46"/>
    </row>
    <row r="753" spans="2:29" s="45" customFormat="1" x14ac:dyDescent="0.3">
      <c r="B753" s="226"/>
      <c r="O753" s="46"/>
      <c r="P753" s="46"/>
      <c r="Q753" s="46"/>
      <c r="R753" s="46"/>
      <c r="S753" s="46"/>
      <c r="T753" s="46"/>
      <c r="U753" s="46"/>
      <c r="V753" s="46"/>
      <c r="W753" s="46"/>
      <c r="X753" s="46"/>
      <c r="Y753" s="46"/>
      <c r="Z753" s="46"/>
      <c r="AA753" s="46"/>
      <c r="AB753" s="46"/>
      <c r="AC753" s="46"/>
    </row>
    <row r="754" spans="2:29" s="45" customFormat="1" x14ac:dyDescent="0.3">
      <c r="B754" s="226"/>
      <c r="O754" s="46"/>
      <c r="P754" s="46"/>
      <c r="Q754" s="46"/>
      <c r="R754" s="46"/>
      <c r="S754" s="46"/>
      <c r="T754" s="46"/>
      <c r="U754" s="46"/>
      <c r="V754" s="46"/>
      <c r="W754" s="46"/>
      <c r="X754" s="46"/>
      <c r="Y754" s="46"/>
      <c r="Z754" s="46"/>
      <c r="AA754" s="46"/>
      <c r="AB754" s="46"/>
      <c r="AC754" s="46"/>
    </row>
    <row r="755" spans="2:29" s="45" customFormat="1" x14ac:dyDescent="0.3">
      <c r="B755" s="226"/>
      <c r="O755" s="46"/>
      <c r="P755" s="46"/>
      <c r="Q755" s="46"/>
      <c r="R755" s="46"/>
      <c r="S755" s="46"/>
      <c r="T755" s="46"/>
      <c r="U755" s="46"/>
      <c r="V755" s="46"/>
      <c r="W755" s="46"/>
      <c r="X755" s="46"/>
      <c r="Y755" s="46"/>
      <c r="Z755" s="46"/>
      <c r="AA755" s="46"/>
      <c r="AB755" s="46"/>
      <c r="AC755" s="46"/>
    </row>
    <row r="756" spans="2:29" s="45" customFormat="1" x14ac:dyDescent="0.3">
      <c r="B756" s="226"/>
      <c r="O756" s="46"/>
      <c r="P756" s="46"/>
      <c r="Q756" s="46"/>
      <c r="R756" s="46"/>
      <c r="S756" s="46"/>
      <c r="T756" s="46"/>
      <c r="U756" s="46"/>
      <c r="V756" s="46"/>
      <c r="W756" s="46"/>
      <c r="X756" s="46"/>
      <c r="Y756" s="46"/>
      <c r="Z756" s="46"/>
      <c r="AA756" s="46"/>
      <c r="AB756" s="46"/>
      <c r="AC756" s="46"/>
    </row>
    <row r="757" spans="2:29" s="45" customFormat="1" x14ac:dyDescent="0.3">
      <c r="B757" s="226"/>
      <c r="O757" s="46"/>
      <c r="P757" s="46"/>
      <c r="Q757" s="46"/>
      <c r="R757" s="46"/>
      <c r="S757" s="46"/>
      <c r="T757" s="46"/>
      <c r="U757" s="46"/>
      <c r="V757" s="46"/>
      <c r="W757" s="46"/>
      <c r="X757" s="46"/>
      <c r="Y757" s="46"/>
      <c r="Z757" s="46"/>
      <c r="AA757" s="46"/>
      <c r="AB757" s="46"/>
      <c r="AC757" s="46"/>
    </row>
    <row r="758" spans="2:29" s="45" customFormat="1" x14ac:dyDescent="0.3">
      <c r="B758" s="226"/>
      <c r="O758" s="46"/>
      <c r="P758" s="46"/>
      <c r="Q758" s="46"/>
      <c r="R758" s="46"/>
      <c r="S758" s="46"/>
      <c r="T758" s="46"/>
      <c r="U758" s="46"/>
      <c r="V758" s="46"/>
      <c r="W758" s="46"/>
      <c r="X758" s="46"/>
      <c r="Y758" s="46"/>
      <c r="Z758" s="46"/>
      <c r="AA758" s="46"/>
      <c r="AB758" s="46"/>
      <c r="AC758" s="46"/>
    </row>
    <row r="759" spans="2:29" s="45" customFormat="1" x14ac:dyDescent="0.3">
      <c r="B759" s="226"/>
      <c r="O759" s="46"/>
      <c r="P759" s="46"/>
      <c r="Q759" s="46"/>
      <c r="R759" s="46"/>
      <c r="S759" s="46"/>
      <c r="T759" s="46"/>
      <c r="U759" s="46"/>
      <c r="V759" s="46"/>
      <c r="W759" s="46"/>
      <c r="X759" s="46"/>
      <c r="Y759" s="46"/>
      <c r="Z759" s="46"/>
      <c r="AA759" s="46"/>
      <c r="AB759" s="46"/>
      <c r="AC759" s="46"/>
    </row>
    <row r="760" spans="2:29" s="45" customFormat="1" x14ac:dyDescent="0.3">
      <c r="B760" s="226"/>
      <c r="O760" s="46"/>
      <c r="P760" s="46"/>
      <c r="Q760" s="46"/>
      <c r="R760" s="46"/>
      <c r="S760" s="46"/>
      <c r="T760" s="46"/>
      <c r="U760" s="46"/>
      <c r="V760" s="46"/>
      <c r="W760" s="46"/>
      <c r="X760" s="46"/>
      <c r="Y760" s="46"/>
      <c r="Z760" s="46"/>
      <c r="AA760" s="46"/>
      <c r="AB760" s="46"/>
      <c r="AC760" s="46"/>
    </row>
    <row r="761" spans="2:29" s="45" customFormat="1" x14ac:dyDescent="0.3">
      <c r="B761" s="226"/>
      <c r="O761" s="46"/>
      <c r="P761" s="46"/>
      <c r="Q761" s="46"/>
      <c r="R761" s="46"/>
      <c r="S761" s="46"/>
      <c r="T761" s="46"/>
      <c r="U761" s="46"/>
      <c r="V761" s="46"/>
      <c r="W761" s="46"/>
      <c r="X761" s="46"/>
      <c r="Y761" s="46"/>
      <c r="Z761" s="46"/>
      <c r="AA761" s="46"/>
      <c r="AB761" s="46"/>
      <c r="AC761" s="46"/>
    </row>
    <row r="762" spans="2:29" s="45" customFormat="1" x14ac:dyDescent="0.3">
      <c r="B762" s="226"/>
      <c r="O762" s="46"/>
      <c r="P762" s="46"/>
      <c r="Q762" s="46"/>
      <c r="R762" s="46"/>
      <c r="S762" s="46"/>
      <c r="T762" s="46"/>
      <c r="U762" s="46"/>
      <c r="V762" s="46"/>
      <c r="W762" s="46"/>
      <c r="X762" s="46"/>
      <c r="Y762" s="46"/>
      <c r="Z762" s="46"/>
      <c r="AA762" s="46"/>
      <c r="AB762" s="46"/>
      <c r="AC762" s="46"/>
    </row>
    <row r="763" spans="2:29" s="45" customFormat="1" x14ac:dyDescent="0.3">
      <c r="B763" s="226"/>
      <c r="O763" s="46"/>
      <c r="P763" s="46"/>
      <c r="Q763" s="46"/>
      <c r="R763" s="46"/>
      <c r="S763" s="46"/>
      <c r="T763" s="46"/>
      <c r="U763" s="46"/>
      <c r="V763" s="46"/>
      <c r="W763" s="46"/>
      <c r="X763" s="46"/>
      <c r="Y763" s="46"/>
      <c r="Z763" s="46"/>
      <c r="AA763" s="46"/>
      <c r="AB763" s="46"/>
      <c r="AC763" s="46"/>
    </row>
    <row r="764" spans="2:29" s="45" customFormat="1" x14ac:dyDescent="0.3">
      <c r="B764" s="226"/>
      <c r="O764" s="46"/>
      <c r="P764" s="46"/>
      <c r="Q764" s="46"/>
      <c r="R764" s="46"/>
      <c r="S764" s="46"/>
      <c r="T764" s="46"/>
      <c r="U764" s="46"/>
      <c r="V764" s="46"/>
      <c r="W764" s="46"/>
      <c r="X764" s="46"/>
      <c r="Y764" s="46"/>
      <c r="Z764" s="46"/>
      <c r="AA764" s="46"/>
      <c r="AB764" s="46"/>
      <c r="AC764" s="46"/>
    </row>
    <row r="765" spans="2:29" s="45" customFormat="1" x14ac:dyDescent="0.3">
      <c r="B765" s="226"/>
      <c r="O765" s="46"/>
      <c r="P765" s="46"/>
      <c r="Q765" s="46"/>
      <c r="R765" s="46"/>
      <c r="S765" s="46"/>
      <c r="T765" s="46"/>
      <c r="U765" s="46"/>
      <c r="V765" s="46"/>
      <c r="W765" s="46"/>
      <c r="X765" s="46"/>
      <c r="Y765" s="46"/>
      <c r="Z765" s="46"/>
      <c r="AA765" s="46"/>
      <c r="AB765" s="46"/>
      <c r="AC765" s="46"/>
    </row>
    <row r="766" spans="2:29" s="45" customFormat="1" x14ac:dyDescent="0.3">
      <c r="B766" s="226"/>
      <c r="O766" s="46"/>
      <c r="P766" s="46"/>
      <c r="Q766" s="46"/>
      <c r="R766" s="46"/>
      <c r="S766" s="46"/>
      <c r="T766" s="46"/>
      <c r="U766" s="46"/>
      <c r="V766" s="46"/>
      <c r="W766" s="46"/>
      <c r="X766" s="46"/>
      <c r="Y766" s="46"/>
      <c r="Z766" s="46"/>
      <c r="AA766" s="46"/>
      <c r="AB766" s="46"/>
      <c r="AC766" s="46"/>
    </row>
    <row r="767" spans="2:29" s="45" customFormat="1" x14ac:dyDescent="0.3">
      <c r="B767" s="226"/>
      <c r="O767" s="46"/>
      <c r="P767" s="46"/>
      <c r="Q767" s="46"/>
      <c r="R767" s="46"/>
      <c r="S767" s="46"/>
      <c r="T767" s="46"/>
      <c r="U767" s="46"/>
      <c r="V767" s="46"/>
      <c r="W767" s="46"/>
      <c r="X767" s="46"/>
      <c r="Y767" s="46"/>
      <c r="Z767" s="46"/>
      <c r="AA767" s="46"/>
      <c r="AB767" s="46"/>
      <c r="AC767" s="46"/>
    </row>
    <row r="768" spans="2:29" s="45" customFormat="1" x14ac:dyDescent="0.3">
      <c r="B768" s="226"/>
      <c r="O768" s="46"/>
      <c r="P768" s="46"/>
      <c r="Q768" s="46"/>
      <c r="R768" s="46"/>
      <c r="S768" s="46"/>
      <c r="T768" s="46"/>
      <c r="U768" s="46"/>
      <c r="V768" s="46"/>
      <c r="W768" s="46"/>
      <c r="X768" s="46"/>
      <c r="Y768" s="46"/>
      <c r="Z768" s="46"/>
      <c r="AA768" s="46"/>
      <c r="AB768" s="46"/>
      <c r="AC768" s="46"/>
    </row>
    <row r="769" spans="2:29" s="45" customFormat="1" x14ac:dyDescent="0.3">
      <c r="B769" s="226"/>
      <c r="O769" s="46"/>
      <c r="P769" s="46"/>
      <c r="Q769" s="46"/>
      <c r="R769" s="46"/>
      <c r="S769" s="46"/>
      <c r="T769" s="46"/>
      <c r="U769" s="46"/>
      <c r="V769" s="46"/>
      <c r="W769" s="46"/>
      <c r="X769" s="46"/>
      <c r="Y769" s="46"/>
      <c r="Z769" s="46"/>
      <c r="AA769" s="46"/>
      <c r="AB769" s="46"/>
      <c r="AC769" s="46"/>
    </row>
    <row r="770" spans="2:29" s="45" customFormat="1" x14ac:dyDescent="0.3">
      <c r="B770" s="226"/>
      <c r="O770" s="46"/>
      <c r="P770" s="46"/>
      <c r="Q770" s="46"/>
      <c r="R770" s="46"/>
      <c r="S770" s="46"/>
      <c r="T770" s="46"/>
      <c r="U770" s="46"/>
      <c r="V770" s="46"/>
      <c r="W770" s="46"/>
      <c r="X770" s="46"/>
      <c r="Y770" s="46"/>
      <c r="Z770" s="46"/>
      <c r="AA770" s="46"/>
      <c r="AB770" s="46"/>
      <c r="AC770" s="46"/>
    </row>
    <row r="771" spans="2:29" s="45" customFormat="1" x14ac:dyDescent="0.3">
      <c r="B771" s="226"/>
      <c r="O771" s="46"/>
      <c r="P771" s="46"/>
      <c r="Q771" s="46"/>
      <c r="R771" s="46"/>
      <c r="S771" s="46"/>
      <c r="T771" s="46"/>
      <c r="U771" s="46"/>
      <c r="V771" s="46"/>
      <c r="W771" s="46"/>
      <c r="X771" s="46"/>
      <c r="Y771" s="46"/>
      <c r="Z771" s="46"/>
      <c r="AA771" s="46"/>
      <c r="AB771" s="46"/>
      <c r="AC771" s="46"/>
    </row>
    <row r="772" spans="2:29" s="45" customFormat="1" x14ac:dyDescent="0.3">
      <c r="B772" s="226"/>
      <c r="O772" s="46"/>
      <c r="P772" s="46"/>
      <c r="Q772" s="46"/>
      <c r="R772" s="46"/>
      <c r="S772" s="46"/>
      <c r="T772" s="46"/>
      <c r="U772" s="46"/>
      <c r="V772" s="46"/>
      <c r="W772" s="46"/>
      <c r="X772" s="46"/>
      <c r="Y772" s="46"/>
      <c r="Z772" s="46"/>
      <c r="AA772" s="46"/>
      <c r="AB772" s="46"/>
      <c r="AC772" s="46"/>
    </row>
    <row r="773" spans="2:29" s="45" customFormat="1" x14ac:dyDescent="0.3">
      <c r="B773" s="226"/>
      <c r="O773" s="46"/>
      <c r="P773" s="46"/>
      <c r="Q773" s="46"/>
      <c r="R773" s="46"/>
      <c r="S773" s="46"/>
      <c r="T773" s="46"/>
      <c r="U773" s="46"/>
      <c r="V773" s="46"/>
      <c r="W773" s="46"/>
      <c r="X773" s="46"/>
      <c r="Y773" s="46"/>
      <c r="Z773" s="46"/>
      <c r="AA773" s="46"/>
      <c r="AB773" s="46"/>
      <c r="AC773" s="46"/>
    </row>
    <row r="774" spans="2:29" s="45" customFormat="1" x14ac:dyDescent="0.3">
      <c r="B774" s="226"/>
      <c r="O774" s="46"/>
      <c r="P774" s="46"/>
      <c r="Q774" s="46"/>
      <c r="R774" s="46"/>
      <c r="S774" s="46"/>
      <c r="T774" s="46"/>
      <c r="U774" s="46"/>
      <c r="V774" s="46"/>
      <c r="W774" s="46"/>
      <c r="X774" s="46"/>
      <c r="Y774" s="46"/>
      <c r="Z774" s="46"/>
      <c r="AA774" s="46"/>
      <c r="AB774" s="46"/>
      <c r="AC774" s="46"/>
    </row>
    <row r="775" spans="2:29" s="45" customFormat="1" x14ac:dyDescent="0.3">
      <c r="B775" s="226"/>
      <c r="O775" s="46"/>
      <c r="P775" s="46"/>
      <c r="Q775" s="46"/>
      <c r="R775" s="46"/>
      <c r="S775" s="46"/>
      <c r="T775" s="46"/>
      <c r="U775" s="46"/>
      <c r="V775" s="46"/>
      <c r="W775" s="46"/>
      <c r="X775" s="46"/>
      <c r="Y775" s="46"/>
      <c r="Z775" s="46"/>
      <c r="AA775" s="46"/>
      <c r="AB775" s="46"/>
      <c r="AC775" s="46"/>
    </row>
    <row r="776" spans="2:29" s="45" customFormat="1" x14ac:dyDescent="0.3">
      <c r="B776" s="226"/>
      <c r="O776" s="46"/>
      <c r="P776" s="46"/>
      <c r="Q776" s="46"/>
      <c r="R776" s="46"/>
      <c r="S776" s="46"/>
      <c r="T776" s="46"/>
      <c r="U776" s="46"/>
      <c r="V776" s="46"/>
      <c r="W776" s="46"/>
      <c r="X776" s="46"/>
      <c r="Y776" s="46"/>
      <c r="Z776" s="46"/>
      <c r="AA776" s="46"/>
      <c r="AB776" s="46"/>
      <c r="AC776" s="46"/>
    </row>
    <row r="777" spans="2:29" s="45" customFormat="1" x14ac:dyDescent="0.3">
      <c r="B777" s="226"/>
      <c r="O777" s="46"/>
      <c r="P777" s="46"/>
      <c r="Q777" s="46"/>
      <c r="R777" s="46"/>
      <c r="S777" s="46"/>
      <c r="T777" s="46"/>
      <c r="U777" s="46"/>
      <c r="V777" s="46"/>
      <c r="W777" s="46"/>
      <c r="X777" s="46"/>
      <c r="Y777" s="46"/>
      <c r="Z777" s="46"/>
      <c r="AA777" s="46"/>
      <c r="AB777" s="46"/>
      <c r="AC777" s="46"/>
    </row>
    <row r="778" spans="2:29" s="45" customFormat="1" x14ac:dyDescent="0.3">
      <c r="B778" s="226"/>
      <c r="O778" s="46"/>
      <c r="P778" s="46"/>
      <c r="Q778" s="46"/>
      <c r="R778" s="46"/>
      <c r="S778" s="46"/>
      <c r="T778" s="46"/>
      <c r="U778" s="46"/>
      <c r="V778" s="46"/>
      <c r="W778" s="46"/>
      <c r="X778" s="46"/>
      <c r="Y778" s="46"/>
      <c r="Z778" s="46"/>
      <c r="AA778" s="46"/>
      <c r="AB778" s="46"/>
      <c r="AC778" s="46"/>
    </row>
    <row r="779" spans="2:29" s="45" customFormat="1" x14ac:dyDescent="0.3">
      <c r="B779" s="226"/>
      <c r="O779" s="46"/>
      <c r="P779" s="46"/>
      <c r="Q779" s="46"/>
      <c r="R779" s="46"/>
      <c r="S779" s="46"/>
      <c r="T779" s="46"/>
      <c r="U779" s="46"/>
      <c r="V779" s="46"/>
      <c r="W779" s="46"/>
      <c r="X779" s="46"/>
      <c r="Y779" s="46"/>
      <c r="Z779" s="46"/>
      <c r="AA779" s="46"/>
      <c r="AB779" s="46"/>
      <c r="AC779" s="46"/>
    </row>
    <row r="780" spans="2:29" s="45" customFormat="1" x14ac:dyDescent="0.3">
      <c r="B780" s="226"/>
      <c r="O780" s="46"/>
      <c r="P780" s="46"/>
      <c r="Q780" s="46"/>
      <c r="R780" s="46"/>
      <c r="S780" s="46"/>
      <c r="T780" s="46"/>
      <c r="U780" s="46"/>
      <c r="V780" s="46"/>
      <c r="W780" s="46"/>
      <c r="X780" s="46"/>
      <c r="Y780" s="46"/>
      <c r="Z780" s="46"/>
      <c r="AA780" s="46"/>
      <c r="AB780" s="46"/>
      <c r="AC780" s="46"/>
    </row>
    <row r="781" spans="2:29" s="45" customFormat="1" x14ac:dyDescent="0.3">
      <c r="B781" s="226"/>
      <c r="O781" s="46"/>
      <c r="P781" s="46"/>
      <c r="Q781" s="46"/>
      <c r="R781" s="46"/>
      <c r="S781" s="46"/>
      <c r="T781" s="46"/>
      <c r="U781" s="46"/>
      <c r="V781" s="46"/>
      <c r="W781" s="46"/>
      <c r="X781" s="46"/>
      <c r="Y781" s="46"/>
      <c r="Z781" s="46"/>
      <c r="AA781" s="46"/>
      <c r="AB781" s="46"/>
      <c r="AC781" s="46"/>
    </row>
    <row r="782" spans="2:29" s="45" customFormat="1" x14ac:dyDescent="0.3">
      <c r="B782" s="226"/>
      <c r="O782" s="46"/>
      <c r="P782" s="46"/>
      <c r="Q782" s="46"/>
      <c r="R782" s="46"/>
      <c r="S782" s="46"/>
      <c r="T782" s="46"/>
      <c r="U782" s="46"/>
      <c r="V782" s="46"/>
      <c r="W782" s="46"/>
      <c r="X782" s="46"/>
      <c r="Y782" s="46"/>
      <c r="Z782" s="46"/>
      <c r="AA782" s="46"/>
      <c r="AB782" s="46"/>
      <c r="AC782" s="46"/>
    </row>
    <row r="783" spans="2:29" s="45" customFormat="1" x14ac:dyDescent="0.3">
      <c r="B783" s="226"/>
      <c r="O783" s="46"/>
      <c r="P783" s="46"/>
      <c r="Q783" s="46"/>
      <c r="R783" s="46"/>
      <c r="S783" s="46"/>
      <c r="T783" s="46"/>
      <c r="U783" s="46"/>
      <c r="V783" s="46"/>
      <c r="W783" s="46"/>
      <c r="X783" s="46"/>
      <c r="Y783" s="46"/>
      <c r="Z783" s="46"/>
      <c r="AA783" s="46"/>
      <c r="AB783" s="46"/>
      <c r="AC783" s="46"/>
    </row>
    <row r="784" spans="2:29" s="45" customFormat="1" x14ac:dyDescent="0.3">
      <c r="B784" s="226"/>
      <c r="O784" s="46"/>
      <c r="P784" s="46"/>
      <c r="Q784" s="46"/>
      <c r="R784" s="46"/>
      <c r="S784" s="46"/>
      <c r="T784" s="46"/>
      <c r="U784" s="46"/>
      <c r="V784" s="46"/>
      <c r="W784" s="46"/>
      <c r="X784" s="46"/>
      <c r="Y784" s="46"/>
      <c r="Z784" s="46"/>
      <c r="AA784" s="46"/>
      <c r="AB784" s="46"/>
      <c r="AC784" s="46"/>
    </row>
    <row r="785" spans="2:29" s="45" customFormat="1" x14ac:dyDescent="0.3">
      <c r="B785" s="226"/>
      <c r="O785" s="46"/>
      <c r="P785" s="46"/>
      <c r="Q785" s="46"/>
      <c r="R785" s="46"/>
      <c r="S785" s="46"/>
      <c r="T785" s="46"/>
      <c r="U785" s="46"/>
      <c r="V785" s="46"/>
      <c r="W785" s="46"/>
      <c r="X785" s="46"/>
      <c r="Y785" s="46"/>
      <c r="Z785" s="46"/>
      <c r="AA785" s="46"/>
      <c r="AB785" s="46"/>
      <c r="AC785" s="46"/>
    </row>
    <row r="786" spans="2:29" s="45" customFormat="1" x14ac:dyDescent="0.3">
      <c r="B786" s="226"/>
      <c r="O786" s="46"/>
      <c r="P786" s="46"/>
      <c r="Q786" s="46"/>
      <c r="R786" s="46"/>
      <c r="S786" s="46"/>
      <c r="T786" s="46"/>
      <c r="U786" s="46"/>
      <c r="V786" s="46"/>
      <c r="W786" s="46"/>
      <c r="X786" s="46"/>
      <c r="Y786" s="46"/>
      <c r="Z786" s="46"/>
      <c r="AA786" s="46"/>
      <c r="AB786" s="46"/>
      <c r="AC786" s="46"/>
    </row>
    <row r="787" spans="2:29" s="45" customFormat="1" x14ac:dyDescent="0.3">
      <c r="B787" s="226"/>
      <c r="O787" s="46"/>
      <c r="P787" s="46"/>
      <c r="Q787" s="46"/>
      <c r="R787" s="46"/>
      <c r="S787" s="46"/>
      <c r="T787" s="46"/>
      <c r="U787" s="46"/>
      <c r="V787" s="46"/>
      <c r="W787" s="46"/>
      <c r="X787" s="46"/>
      <c r="Y787" s="46"/>
      <c r="Z787" s="46"/>
      <c r="AA787" s="46"/>
      <c r="AB787" s="46"/>
      <c r="AC787" s="46"/>
    </row>
    <row r="788" spans="2:29" s="45" customFormat="1" x14ac:dyDescent="0.3">
      <c r="B788" s="226"/>
      <c r="O788" s="46"/>
      <c r="P788" s="46"/>
      <c r="Q788" s="46"/>
      <c r="R788" s="46"/>
      <c r="S788" s="46"/>
      <c r="T788" s="46"/>
      <c r="U788" s="46"/>
      <c r="V788" s="46"/>
      <c r="W788" s="46"/>
      <c r="X788" s="46"/>
      <c r="Y788" s="46"/>
      <c r="Z788" s="46"/>
      <c r="AA788" s="46"/>
      <c r="AB788" s="46"/>
      <c r="AC788" s="46"/>
    </row>
    <row r="789" spans="2:29" s="45" customFormat="1" x14ac:dyDescent="0.3">
      <c r="B789" s="226"/>
      <c r="O789" s="46"/>
      <c r="P789" s="46"/>
      <c r="Q789" s="46"/>
      <c r="R789" s="46"/>
      <c r="S789" s="46"/>
      <c r="T789" s="46"/>
      <c r="U789" s="46"/>
      <c r="V789" s="46"/>
      <c r="W789" s="46"/>
      <c r="X789" s="46"/>
      <c r="Y789" s="46"/>
      <c r="Z789" s="46"/>
      <c r="AA789" s="46"/>
      <c r="AB789" s="46"/>
      <c r="AC789" s="46"/>
    </row>
    <row r="790" spans="2:29" s="45" customFormat="1" x14ac:dyDescent="0.3">
      <c r="B790" s="226"/>
      <c r="O790" s="46"/>
      <c r="P790" s="46"/>
      <c r="Q790" s="46"/>
      <c r="R790" s="46"/>
      <c r="S790" s="46"/>
      <c r="T790" s="46"/>
      <c r="U790" s="46"/>
      <c r="V790" s="46"/>
      <c r="W790" s="46"/>
      <c r="X790" s="46"/>
      <c r="Y790" s="46"/>
      <c r="Z790" s="46"/>
      <c r="AA790" s="46"/>
      <c r="AB790" s="46"/>
      <c r="AC790" s="46"/>
    </row>
    <row r="791" spans="2:29" s="45" customFormat="1" x14ac:dyDescent="0.3">
      <c r="B791" s="226"/>
      <c r="O791" s="46"/>
      <c r="P791" s="46"/>
      <c r="Q791" s="46"/>
      <c r="R791" s="46"/>
      <c r="S791" s="46"/>
      <c r="T791" s="46"/>
      <c r="U791" s="46"/>
      <c r="V791" s="46"/>
      <c r="W791" s="46"/>
      <c r="X791" s="46"/>
      <c r="Y791" s="46"/>
      <c r="Z791" s="46"/>
      <c r="AA791" s="46"/>
      <c r="AB791" s="46"/>
      <c r="AC791" s="46"/>
    </row>
    <row r="792" spans="2:29" s="45" customFormat="1" x14ac:dyDescent="0.3">
      <c r="B792" s="226"/>
      <c r="O792" s="46"/>
      <c r="P792" s="46"/>
      <c r="Q792" s="46"/>
      <c r="R792" s="46"/>
      <c r="S792" s="46"/>
      <c r="T792" s="46"/>
      <c r="U792" s="46"/>
      <c r="V792" s="46"/>
      <c r="W792" s="46"/>
      <c r="X792" s="46"/>
      <c r="Y792" s="46"/>
      <c r="Z792" s="46"/>
      <c r="AA792" s="46"/>
      <c r="AB792" s="46"/>
      <c r="AC792" s="46"/>
    </row>
    <row r="793" spans="2:29" s="45" customFormat="1" x14ac:dyDescent="0.3">
      <c r="B793" s="226"/>
      <c r="O793" s="46"/>
      <c r="P793" s="46"/>
      <c r="Q793" s="46"/>
      <c r="R793" s="46"/>
      <c r="S793" s="46"/>
      <c r="T793" s="46"/>
      <c r="U793" s="46"/>
      <c r="V793" s="46"/>
      <c r="W793" s="46"/>
      <c r="X793" s="46"/>
      <c r="Y793" s="46"/>
      <c r="Z793" s="46"/>
      <c r="AA793" s="46"/>
      <c r="AB793" s="46"/>
      <c r="AC793" s="46"/>
    </row>
    <row r="794" spans="2:29" s="45" customFormat="1" x14ac:dyDescent="0.3">
      <c r="B794" s="226"/>
      <c r="O794" s="46"/>
      <c r="P794" s="46"/>
      <c r="Q794" s="46"/>
      <c r="R794" s="46"/>
      <c r="S794" s="46"/>
      <c r="T794" s="46"/>
      <c r="U794" s="46"/>
      <c r="V794" s="46"/>
      <c r="W794" s="46"/>
      <c r="X794" s="46"/>
      <c r="Y794" s="46"/>
      <c r="Z794" s="46"/>
      <c r="AA794" s="46"/>
      <c r="AB794" s="46"/>
      <c r="AC794" s="46"/>
    </row>
    <row r="795" spans="2:29" s="45" customFormat="1" x14ac:dyDescent="0.3">
      <c r="B795" s="226"/>
      <c r="O795" s="46"/>
      <c r="P795" s="46"/>
      <c r="Q795" s="46"/>
      <c r="R795" s="46"/>
      <c r="S795" s="46"/>
      <c r="T795" s="46"/>
      <c r="U795" s="46"/>
      <c r="V795" s="46"/>
      <c r="W795" s="46"/>
      <c r="X795" s="46"/>
      <c r="Y795" s="46"/>
      <c r="Z795" s="46"/>
      <c r="AA795" s="46"/>
      <c r="AB795" s="46"/>
      <c r="AC795" s="46"/>
    </row>
    <row r="796" spans="2:29" s="45" customFormat="1" x14ac:dyDescent="0.3">
      <c r="B796" s="226"/>
      <c r="O796" s="46"/>
      <c r="P796" s="46"/>
      <c r="Q796" s="46"/>
      <c r="R796" s="46"/>
      <c r="S796" s="46"/>
      <c r="T796" s="46"/>
      <c r="U796" s="46"/>
      <c r="V796" s="46"/>
      <c r="W796" s="46"/>
      <c r="X796" s="46"/>
      <c r="Y796" s="46"/>
      <c r="Z796" s="46"/>
      <c r="AA796" s="46"/>
      <c r="AB796" s="46"/>
      <c r="AC796" s="46"/>
    </row>
    <row r="797" spans="2:29" s="45" customFormat="1" x14ac:dyDescent="0.3">
      <c r="B797" s="226"/>
      <c r="O797" s="46"/>
      <c r="P797" s="46"/>
      <c r="Q797" s="46"/>
      <c r="R797" s="46"/>
      <c r="S797" s="46"/>
      <c r="T797" s="46"/>
      <c r="U797" s="46"/>
      <c r="V797" s="46"/>
      <c r="W797" s="46"/>
      <c r="X797" s="46"/>
      <c r="Y797" s="46"/>
      <c r="Z797" s="46"/>
      <c r="AA797" s="46"/>
      <c r="AB797" s="46"/>
      <c r="AC797" s="46"/>
    </row>
    <row r="798" spans="2:29" s="45" customFormat="1" x14ac:dyDescent="0.3">
      <c r="B798" s="226"/>
      <c r="O798" s="46"/>
      <c r="P798" s="46"/>
      <c r="Q798" s="46"/>
      <c r="R798" s="46"/>
      <c r="S798" s="46"/>
      <c r="T798" s="46"/>
      <c r="U798" s="46"/>
      <c r="V798" s="46"/>
      <c r="W798" s="46"/>
      <c r="X798" s="46"/>
      <c r="Y798" s="46"/>
      <c r="Z798" s="46"/>
      <c r="AA798" s="46"/>
      <c r="AB798" s="46"/>
      <c r="AC798" s="46"/>
    </row>
    <row r="799" spans="2:29" s="45" customFormat="1" x14ac:dyDescent="0.3">
      <c r="B799" s="226"/>
      <c r="O799" s="46"/>
      <c r="P799" s="46"/>
      <c r="Q799" s="46"/>
      <c r="R799" s="46"/>
      <c r="S799" s="46"/>
      <c r="T799" s="46"/>
      <c r="U799" s="46"/>
      <c r="V799" s="46"/>
      <c r="W799" s="46"/>
      <c r="X799" s="46"/>
      <c r="Y799" s="46"/>
      <c r="Z799" s="46"/>
      <c r="AA799" s="46"/>
      <c r="AB799" s="46"/>
      <c r="AC799" s="46"/>
    </row>
    <row r="800" spans="2:29" s="45" customFormat="1" x14ac:dyDescent="0.3">
      <c r="B800" s="226"/>
      <c r="O800" s="46"/>
      <c r="P800" s="46"/>
      <c r="Q800" s="46"/>
      <c r="R800" s="46"/>
      <c r="S800" s="46"/>
      <c r="T800" s="46"/>
      <c r="U800" s="46"/>
      <c r="V800" s="46"/>
      <c r="W800" s="46"/>
      <c r="X800" s="46"/>
      <c r="Y800" s="46"/>
      <c r="Z800" s="46"/>
      <c r="AA800" s="46"/>
      <c r="AB800" s="46"/>
      <c r="AC800" s="46"/>
    </row>
    <row r="801" spans="2:29" s="45" customFormat="1" x14ac:dyDescent="0.3">
      <c r="B801" s="226"/>
      <c r="O801" s="46"/>
      <c r="P801" s="46"/>
      <c r="Q801" s="46"/>
      <c r="R801" s="46"/>
      <c r="S801" s="46"/>
      <c r="T801" s="46"/>
      <c r="U801" s="46"/>
      <c r="V801" s="46"/>
      <c r="W801" s="46"/>
      <c r="X801" s="46"/>
      <c r="Y801" s="46"/>
      <c r="Z801" s="46"/>
      <c r="AA801" s="46"/>
      <c r="AB801" s="46"/>
      <c r="AC801" s="46"/>
    </row>
    <row r="802" spans="2:29" s="45" customFormat="1" x14ac:dyDescent="0.3">
      <c r="B802" s="226"/>
      <c r="O802" s="46"/>
      <c r="P802" s="46"/>
      <c r="Q802" s="46"/>
      <c r="R802" s="46"/>
      <c r="S802" s="46"/>
      <c r="T802" s="46"/>
      <c r="U802" s="46"/>
      <c r="V802" s="46"/>
      <c r="W802" s="46"/>
      <c r="X802" s="46"/>
      <c r="Y802" s="46"/>
      <c r="Z802" s="46"/>
      <c r="AA802" s="46"/>
      <c r="AB802" s="46"/>
      <c r="AC802" s="46"/>
    </row>
    <row r="803" spans="2:29" s="45" customFormat="1" x14ac:dyDescent="0.3">
      <c r="B803" s="226"/>
      <c r="O803" s="46"/>
      <c r="P803" s="46"/>
      <c r="Q803" s="46"/>
      <c r="R803" s="46"/>
      <c r="S803" s="46"/>
      <c r="T803" s="46"/>
      <c r="U803" s="46"/>
      <c r="V803" s="46"/>
      <c r="W803" s="46"/>
      <c r="X803" s="46"/>
      <c r="Y803" s="46"/>
      <c r="Z803" s="46"/>
      <c r="AA803" s="46"/>
      <c r="AB803" s="46"/>
      <c r="AC803" s="46"/>
    </row>
    <row r="804" spans="2:29" s="45" customFormat="1" x14ac:dyDescent="0.3">
      <c r="B804" s="226"/>
      <c r="O804" s="46"/>
      <c r="P804" s="46"/>
      <c r="Q804" s="46"/>
      <c r="R804" s="46"/>
      <c r="S804" s="46"/>
      <c r="T804" s="46"/>
      <c r="U804" s="46"/>
      <c r="V804" s="46"/>
      <c r="W804" s="46"/>
      <c r="X804" s="46"/>
      <c r="Y804" s="46"/>
      <c r="Z804" s="46"/>
      <c r="AA804" s="46"/>
      <c r="AB804" s="46"/>
      <c r="AC804" s="46"/>
    </row>
    <row r="805" spans="2:29" s="45" customFormat="1" x14ac:dyDescent="0.3">
      <c r="B805" s="226"/>
      <c r="O805" s="46"/>
      <c r="P805" s="46"/>
      <c r="Q805" s="46"/>
      <c r="R805" s="46"/>
      <c r="S805" s="46"/>
      <c r="T805" s="46"/>
      <c r="U805" s="46"/>
      <c r="V805" s="46"/>
      <c r="W805" s="46"/>
      <c r="X805" s="46"/>
      <c r="Y805" s="46"/>
      <c r="Z805" s="46"/>
      <c r="AA805" s="46"/>
      <c r="AB805" s="46"/>
      <c r="AC805" s="46"/>
    </row>
    <row r="806" spans="2:29" s="45" customFormat="1" x14ac:dyDescent="0.3">
      <c r="B806" s="226"/>
      <c r="O806" s="46"/>
      <c r="P806" s="46"/>
      <c r="Q806" s="46"/>
      <c r="R806" s="46"/>
      <c r="S806" s="46"/>
      <c r="T806" s="46"/>
      <c r="U806" s="46"/>
      <c r="V806" s="46"/>
      <c r="W806" s="46"/>
      <c r="X806" s="46"/>
      <c r="Y806" s="46"/>
      <c r="Z806" s="46"/>
      <c r="AA806" s="46"/>
      <c r="AB806" s="46"/>
      <c r="AC806" s="46"/>
    </row>
    <row r="807" spans="2:29" s="45" customFormat="1" x14ac:dyDescent="0.3">
      <c r="B807" s="226"/>
      <c r="O807" s="46"/>
      <c r="P807" s="46"/>
      <c r="Q807" s="46"/>
      <c r="R807" s="46"/>
      <c r="S807" s="46"/>
      <c r="T807" s="46"/>
      <c r="U807" s="46"/>
      <c r="V807" s="46"/>
      <c r="W807" s="46"/>
      <c r="X807" s="46"/>
      <c r="Y807" s="46"/>
      <c r="Z807" s="46"/>
      <c r="AA807" s="46"/>
      <c r="AB807" s="46"/>
      <c r="AC807" s="46"/>
    </row>
    <row r="808" spans="2:29" s="45" customFormat="1" x14ac:dyDescent="0.3">
      <c r="B808" s="226"/>
      <c r="O808" s="46"/>
      <c r="P808" s="46"/>
      <c r="Q808" s="46"/>
      <c r="R808" s="46"/>
      <c r="S808" s="46"/>
      <c r="T808" s="46"/>
      <c r="U808" s="46"/>
      <c r="V808" s="46"/>
      <c r="W808" s="46"/>
      <c r="X808" s="46"/>
      <c r="Y808" s="46"/>
      <c r="Z808" s="46"/>
      <c r="AA808" s="46"/>
      <c r="AB808" s="46"/>
      <c r="AC808" s="46"/>
    </row>
    <row r="809" spans="2:29" s="45" customFormat="1" x14ac:dyDescent="0.3">
      <c r="B809" s="226"/>
      <c r="O809" s="46"/>
      <c r="P809" s="46"/>
      <c r="Q809" s="46"/>
      <c r="R809" s="46"/>
      <c r="S809" s="46"/>
      <c r="T809" s="46"/>
      <c r="U809" s="46"/>
      <c r="V809" s="46"/>
      <c r="W809" s="46"/>
      <c r="X809" s="46"/>
      <c r="Y809" s="46"/>
      <c r="Z809" s="46"/>
      <c r="AA809" s="46"/>
      <c r="AB809" s="46"/>
      <c r="AC809" s="46"/>
    </row>
    <row r="810" spans="2:29" s="45" customFormat="1" x14ac:dyDescent="0.3">
      <c r="B810" s="226"/>
      <c r="O810" s="46"/>
      <c r="P810" s="46"/>
      <c r="Q810" s="46"/>
      <c r="R810" s="46"/>
      <c r="S810" s="46"/>
      <c r="T810" s="46"/>
      <c r="U810" s="46"/>
      <c r="V810" s="46"/>
      <c r="W810" s="46"/>
      <c r="X810" s="46"/>
      <c r="Y810" s="46"/>
      <c r="Z810" s="46"/>
      <c r="AA810" s="46"/>
      <c r="AB810" s="46"/>
      <c r="AC810" s="46"/>
    </row>
    <row r="811" spans="2:29" s="45" customFormat="1" x14ac:dyDescent="0.3">
      <c r="B811" s="226"/>
      <c r="O811" s="46"/>
      <c r="P811" s="46"/>
      <c r="Q811" s="46"/>
      <c r="R811" s="46"/>
      <c r="S811" s="46"/>
      <c r="T811" s="46"/>
      <c r="U811" s="46"/>
      <c r="V811" s="46"/>
      <c r="W811" s="46"/>
      <c r="X811" s="46"/>
      <c r="Y811" s="46"/>
      <c r="Z811" s="46"/>
      <c r="AA811" s="46"/>
      <c r="AB811" s="46"/>
      <c r="AC811" s="46"/>
    </row>
    <row r="812" spans="2:29" s="45" customFormat="1" x14ac:dyDescent="0.3">
      <c r="B812" s="226"/>
      <c r="O812" s="46"/>
      <c r="P812" s="46"/>
      <c r="Q812" s="46"/>
      <c r="R812" s="46"/>
      <c r="S812" s="46"/>
      <c r="T812" s="46"/>
      <c r="U812" s="46"/>
      <c r="V812" s="46"/>
      <c r="W812" s="46"/>
      <c r="X812" s="46"/>
      <c r="Y812" s="46"/>
      <c r="Z812" s="46"/>
      <c r="AA812" s="46"/>
      <c r="AB812" s="46"/>
      <c r="AC812" s="46"/>
    </row>
    <row r="813" spans="2:29" s="45" customFormat="1" x14ac:dyDescent="0.3">
      <c r="B813" s="226"/>
      <c r="O813" s="46"/>
      <c r="P813" s="46"/>
      <c r="Q813" s="46"/>
      <c r="R813" s="46"/>
      <c r="S813" s="46"/>
      <c r="T813" s="46"/>
      <c r="U813" s="46"/>
      <c r="V813" s="46"/>
      <c r="W813" s="46"/>
      <c r="X813" s="46"/>
      <c r="Y813" s="46"/>
      <c r="Z813" s="46"/>
      <c r="AA813" s="46"/>
      <c r="AB813" s="46"/>
      <c r="AC813" s="46"/>
    </row>
    <row r="814" spans="2:29" s="45" customFormat="1" x14ac:dyDescent="0.3">
      <c r="B814" s="226"/>
      <c r="O814" s="46"/>
      <c r="P814" s="46"/>
      <c r="Q814" s="46"/>
      <c r="R814" s="46"/>
      <c r="S814" s="46"/>
      <c r="T814" s="46"/>
      <c r="U814" s="46"/>
      <c r="V814" s="46"/>
      <c r="W814" s="46"/>
      <c r="X814" s="46"/>
      <c r="Y814" s="46"/>
      <c r="Z814" s="46"/>
      <c r="AA814" s="46"/>
      <c r="AB814" s="46"/>
      <c r="AC814" s="46"/>
    </row>
    <row r="815" spans="2:29" s="45" customFormat="1" x14ac:dyDescent="0.3">
      <c r="B815" s="226"/>
      <c r="O815" s="46"/>
      <c r="P815" s="46"/>
      <c r="Q815" s="46"/>
      <c r="R815" s="46"/>
      <c r="S815" s="46"/>
      <c r="T815" s="46"/>
      <c r="U815" s="46"/>
      <c r="V815" s="46"/>
      <c r="W815" s="46"/>
      <c r="X815" s="46"/>
      <c r="Y815" s="46"/>
      <c r="Z815" s="46"/>
      <c r="AA815" s="46"/>
      <c r="AB815" s="46"/>
      <c r="AC815" s="46"/>
    </row>
    <row r="816" spans="2:29" s="45" customFormat="1" x14ac:dyDescent="0.3">
      <c r="B816" s="226"/>
      <c r="O816" s="46"/>
      <c r="P816" s="46"/>
      <c r="Q816" s="46"/>
      <c r="R816" s="46"/>
      <c r="S816" s="46"/>
      <c r="T816" s="46"/>
      <c r="U816" s="46"/>
      <c r="V816" s="46"/>
      <c r="W816" s="46"/>
      <c r="X816" s="46"/>
      <c r="Y816" s="46"/>
      <c r="Z816" s="46"/>
      <c r="AA816" s="46"/>
      <c r="AB816" s="46"/>
      <c r="AC816" s="46"/>
    </row>
    <row r="817" spans="2:29" s="45" customFormat="1" x14ac:dyDescent="0.3">
      <c r="B817" s="226"/>
      <c r="O817" s="46"/>
      <c r="P817" s="46"/>
      <c r="Q817" s="46"/>
      <c r="R817" s="46"/>
      <c r="S817" s="46"/>
      <c r="T817" s="46"/>
      <c r="U817" s="46"/>
      <c r="V817" s="46"/>
      <c r="W817" s="46"/>
      <c r="X817" s="46"/>
      <c r="Y817" s="46"/>
      <c r="Z817" s="46"/>
      <c r="AA817" s="46"/>
      <c r="AB817" s="46"/>
      <c r="AC817" s="46"/>
    </row>
    <row r="818" spans="2:29" s="45" customFormat="1" x14ac:dyDescent="0.3">
      <c r="B818" s="226"/>
      <c r="O818" s="46"/>
      <c r="P818" s="46"/>
      <c r="Q818" s="46"/>
      <c r="R818" s="46"/>
      <c r="S818" s="46"/>
      <c r="T818" s="46"/>
      <c r="U818" s="46"/>
      <c r="V818" s="46"/>
      <c r="W818" s="46"/>
      <c r="X818" s="46"/>
      <c r="Y818" s="46"/>
      <c r="Z818" s="46"/>
      <c r="AA818" s="46"/>
      <c r="AB818" s="46"/>
      <c r="AC818" s="46"/>
    </row>
    <row r="819" spans="2:29" s="45" customFormat="1" x14ac:dyDescent="0.3">
      <c r="B819" s="226"/>
      <c r="O819" s="46"/>
      <c r="P819" s="46"/>
      <c r="Q819" s="46"/>
      <c r="R819" s="46"/>
      <c r="S819" s="46"/>
      <c r="T819" s="46"/>
      <c r="U819" s="46"/>
      <c r="V819" s="46"/>
      <c r="W819" s="46"/>
      <c r="X819" s="46"/>
      <c r="Y819" s="46"/>
      <c r="Z819" s="46"/>
      <c r="AA819" s="46"/>
      <c r="AB819" s="46"/>
      <c r="AC819" s="46"/>
    </row>
    <row r="820" spans="2:29" s="45" customFormat="1" x14ac:dyDescent="0.3">
      <c r="B820" s="226"/>
      <c r="O820" s="46"/>
      <c r="P820" s="46"/>
      <c r="Q820" s="46"/>
      <c r="R820" s="46"/>
      <c r="S820" s="46"/>
      <c r="T820" s="46"/>
      <c r="U820" s="46"/>
      <c r="V820" s="46"/>
      <c r="W820" s="46"/>
      <c r="X820" s="46"/>
      <c r="Y820" s="46"/>
      <c r="Z820" s="46"/>
      <c r="AA820" s="46"/>
      <c r="AB820" s="46"/>
      <c r="AC820" s="46"/>
    </row>
    <row r="821" spans="2:29" s="45" customFormat="1" x14ac:dyDescent="0.3">
      <c r="B821" s="226"/>
      <c r="O821" s="46"/>
      <c r="P821" s="46"/>
      <c r="Q821" s="46"/>
      <c r="R821" s="46"/>
      <c r="S821" s="46"/>
      <c r="T821" s="46"/>
      <c r="U821" s="46"/>
      <c r="V821" s="46"/>
      <c r="W821" s="46"/>
      <c r="X821" s="46"/>
      <c r="Y821" s="46"/>
      <c r="Z821" s="46"/>
      <c r="AA821" s="46"/>
      <c r="AB821" s="46"/>
      <c r="AC821" s="46"/>
    </row>
    <row r="822" spans="2:29" s="45" customFormat="1" x14ac:dyDescent="0.3">
      <c r="B822" s="226"/>
      <c r="O822" s="46"/>
      <c r="P822" s="46"/>
      <c r="Q822" s="46"/>
      <c r="R822" s="46"/>
      <c r="S822" s="46"/>
      <c r="T822" s="46"/>
      <c r="U822" s="46"/>
      <c r="V822" s="46"/>
      <c r="W822" s="46"/>
      <c r="X822" s="46"/>
      <c r="Y822" s="46"/>
      <c r="Z822" s="46"/>
      <c r="AA822" s="46"/>
      <c r="AB822" s="46"/>
      <c r="AC822" s="46"/>
    </row>
    <row r="823" spans="2:29" s="45" customFormat="1" x14ac:dyDescent="0.3">
      <c r="B823" s="226"/>
      <c r="O823" s="46"/>
      <c r="P823" s="46"/>
      <c r="Q823" s="46"/>
      <c r="R823" s="46"/>
      <c r="S823" s="46"/>
      <c r="T823" s="46"/>
      <c r="U823" s="46"/>
      <c r="V823" s="46"/>
      <c r="W823" s="46"/>
      <c r="X823" s="46"/>
      <c r="Y823" s="46"/>
      <c r="Z823" s="46"/>
      <c r="AA823" s="46"/>
      <c r="AB823" s="46"/>
      <c r="AC823" s="46"/>
    </row>
    <row r="824" spans="2:29" s="45" customFormat="1" x14ac:dyDescent="0.3">
      <c r="B824" s="226"/>
      <c r="O824" s="46"/>
      <c r="P824" s="46"/>
      <c r="Q824" s="46"/>
      <c r="R824" s="46"/>
      <c r="S824" s="46"/>
      <c r="T824" s="46"/>
      <c r="U824" s="46"/>
      <c r="V824" s="46"/>
      <c r="W824" s="46"/>
      <c r="X824" s="46"/>
      <c r="Y824" s="46"/>
      <c r="Z824" s="46"/>
      <c r="AA824" s="46"/>
      <c r="AB824" s="46"/>
      <c r="AC824" s="46"/>
    </row>
    <row r="825" spans="2:29" s="45" customFormat="1" x14ac:dyDescent="0.3">
      <c r="B825" s="226"/>
      <c r="O825" s="46"/>
      <c r="P825" s="46"/>
      <c r="Q825" s="46"/>
      <c r="R825" s="46"/>
      <c r="S825" s="46"/>
      <c r="T825" s="46"/>
      <c r="U825" s="46"/>
      <c r="V825" s="46"/>
      <c r="W825" s="46"/>
      <c r="X825" s="46"/>
      <c r="Y825" s="46"/>
      <c r="Z825" s="46"/>
      <c r="AA825" s="46"/>
      <c r="AB825" s="46"/>
      <c r="AC825" s="46"/>
    </row>
    <row r="826" spans="2:29" s="45" customFormat="1" x14ac:dyDescent="0.3">
      <c r="B826" s="226"/>
      <c r="O826" s="46"/>
      <c r="P826" s="46"/>
      <c r="Q826" s="46"/>
      <c r="R826" s="46"/>
      <c r="S826" s="46"/>
      <c r="T826" s="46"/>
      <c r="U826" s="46"/>
      <c r="V826" s="46"/>
      <c r="W826" s="46"/>
      <c r="X826" s="46"/>
      <c r="Y826" s="46"/>
      <c r="Z826" s="46"/>
      <c r="AA826" s="46"/>
      <c r="AB826" s="46"/>
      <c r="AC826" s="46"/>
    </row>
    <row r="827" spans="2:29" s="45" customFormat="1" x14ac:dyDescent="0.3">
      <c r="B827" s="226"/>
      <c r="O827" s="46"/>
      <c r="P827" s="46"/>
      <c r="Q827" s="46"/>
      <c r="R827" s="46"/>
      <c r="S827" s="46"/>
      <c r="T827" s="46"/>
      <c r="U827" s="46"/>
      <c r="V827" s="46"/>
      <c r="W827" s="46"/>
      <c r="X827" s="46"/>
      <c r="Y827" s="46"/>
      <c r="Z827" s="46"/>
      <c r="AA827" s="46"/>
      <c r="AB827" s="46"/>
      <c r="AC827" s="46"/>
    </row>
  </sheetData>
  <sheetProtection algorithmName="SHA-512" hashValue="LMENxJitCUlSVAeJWFlRKUwIxsTE5HJEmTzel2yPgN7SWL4bBAlbSVXNs72e8FLSwrP6TZqdbVV2MaRxwjm6+g==" saltValue="hmie8w3qbBHZI1xt05I5/w==" spinCount="100000" sheet="1" objects="1" scenarios="1" selectLockedCells="1"/>
  <mergeCells count="286">
    <mergeCell ref="BA21:BH24"/>
    <mergeCell ref="B16:L19"/>
    <mergeCell ref="AI14:AT14"/>
    <mergeCell ref="AI15:AT16"/>
    <mergeCell ref="AI19:AT21"/>
    <mergeCell ref="P32:AA32"/>
    <mergeCell ref="P26:S26"/>
    <mergeCell ref="C25:K25"/>
    <mergeCell ref="B21:L21"/>
    <mergeCell ref="C24:K24"/>
    <mergeCell ref="C26:K26"/>
    <mergeCell ref="B27:B28"/>
    <mergeCell ref="C22:L22"/>
    <mergeCell ref="P93:S93"/>
    <mergeCell ref="AX104:BF104"/>
    <mergeCell ref="AY105:BE105"/>
    <mergeCell ref="AY106:BE106"/>
    <mergeCell ref="AY107:BE107"/>
    <mergeCell ref="P113:Q113"/>
    <mergeCell ref="P114:Q114"/>
    <mergeCell ref="S113:U113"/>
    <mergeCell ref="S114:U114"/>
    <mergeCell ref="AX105:AX106"/>
    <mergeCell ref="AX111:BE112"/>
    <mergeCell ref="AX110:BE110"/>
    <mergeCell ref="AY109:BE109"/>
    <mergeCell ref="AY108:BE108"/>
    <mergeCell ref="P110:AA110"/>
    <mergeCell ref="AI3:AT4"/>
    <mergeCell ref="AI6:AT8"/>
    <mergeCell ref="P69:AA69"/>
    <mergeCell ref="T43:AD44"/>
    <mergeCell ref="I42:L42"/>
    <mergeCell ref="I43:L43"/>
    <mergeCell ref="P47:AA47"/>
    <mergeCell ref="C64:D64"/>
    <mergeCell ref="D59:K59"/>
    <mergeCell ref="D60:K60"/>
    <mergeCell ref="C59:C61"/>
    <mergeCell ref="C46:C47"/>
    <mergeCell ref="D47:L47"/>
    <mergeCell ref="I44:L44"/>
    <mergeCell ref="P38:S38"/>
    <mergeCell ref="P31:AB31"/>
    <mergeCell ref="F39:H39"/>
    <mergeCell ref="F40:H40"/>
    <mergeCell ref="I40:L40"/>
    <mergeCell ref="I38:L38"/>
    <mergeCell ref="I41:L41"/>
    <mergeCell ref="AI25:AT26"/>
    <mergeCell ref="AI28:AT29"/>
    <mergeCell ref="AI31:AT33"/>
    <mergeCell ref="AX70:AX71"/>
    <mergeCell ref="AY70:AY71"/>
    <mergeCell ref="BD70:BD71"/>
    <mergeCell ref="AX89:BD90"/>
    <mergeCell ref="BE70:BE71"/>
    <mergeCell ref="F100:L100"/>
    <mergeCell ref="AX83:AY83"/>
    <mergeCell ref="AX84:AY84"/>
    <mergeCell ref="AX85:AY85"/>
    <mergeCell ref="AX86:AY86"/>
    <mergeCell ref="AX87:AY87"/>
    <mergeCell ref="AX88:AY88"/>
    <mergeCell ref="AX73:AY73"/>
    <mergeCell ref="AX74:AY74"/>
    <mergeCell ref="AX75:AY75"/>
    <mergeCell ref="AX76:AY76"/>
    <mergeCell ref="AX77:AY77"/>
    <mergeCell ref="AX78:AY78"/>
    <mergeCell ref="AX79:AY79"/>
    <mergeCell ref="AX80:AY80"/>
    <mergeCell ref="AX81:AY81"/>
    <mergeCell ref="AX82:AY82"/>
    <mergeCell ref="P90:Q90"/>
    <mergeCell ref="P91:AD91"/>
    <mergeCell ref="C119:G119"/>
    <mergeCell ref="C120:G120"/>
    <mergeCell ref="C118:L118"/>
    <mergeCell ref="P27:AB27"/>
    <mergeCell ref="P28:AB28"/>
    <mergeCell ref="D28:K28"/>
    <mergeCell ref="L27:L28"/>
    <mergeCell ref="C36:K36"/>
    <mergeCell ref="B116:L116"/>
    <mergeCell ref="B69:B70"/>
    <mergeCell ref="B67:L67"/>
    <mergeCell ref="B63:B66"/>
    <mergeCell ref="C63:L63"/>
    <mergeCell ref="E65:L65"/>
    <mergeCell ref="F66:L66"/>
    <mergeCell ref="C97:L97"/>
    <mergeCell ref="B99:L99"/>
    <mergeCell ref="D33:L33"/>
    <mergeCell ref="I39:L39"/>
    <mergeCell ref="C35:K35"/>
    <mergeCell ref="F38:H38"/>
    <mergeCell ref="B45:B47"/>
    <mergeCell ref="C39:D39"/>
    <mergeCell ref="C113:L113"/>
    <mergeCell ref="B148:L148"/>
    <mergeCell ref="B143:B147"/>
    <mergeCell ref="B125:L125"/>
    <mergeCell ref="C127:L127"/>
    <mergeCell ref="B121:L121"/>
    <mergeCell ref="C122:L122"/>
    <mergeCell ref="B122:B124"/>
    <mergeCell ref="B127:B129"/>
    <mergeCell ref="B131:L131"/>
    <mergeCell ref="B141:L141"/>
    <mergeCell ref="B132:L132"/>
    <mergeCell ref="B142:L142"/>
    <mergeCell ref="C145:C146"/>
    <mergeCell ref="D145:L146"/>
    <mergeCell ref="D147:L147"/>
    <mergeCell ref="B130:L130"/>
    <mergeCell ref="D126:L126"/>
    <mergeCell ref="C143:L143"/>
    <mergeCell ref="C134:K134"/>
    <mergeCell ref="C144:K144"/>
    <mergeCell ref="B140:L140"/>
    <mergeCell ref="B133:B139"/>
    <mergeCell ref="D137:L139"/>
    <mergeCell ref="C137:C139"/>
    <mergeCell ref="C135:C136"/>
    <mergeCell ref="D135:L136"/>
    <mergeCell ref="C128:L128"/>
    <mergeCell ref="C129:L129"/>
    <mergeCell ref="C133:L133"/>
    <mergeCell ref="C103:J103"/>
    <mergeCell ref="D114:L114"/>
    <mergeCell ref="B115:L115"/>
    <mergeCell ref="C110:L110"/>
    <mergeCell ref="L105:L107"/>
    <mergeCell ref="B103:B109"/>
    <mergeCell ref="I119:L119"/>
    <mergeCell ref="B118:B120"/>
    <mergeCell ref="C123:L124"/>
    <mergeCell ref="D105:J105"/>
    <mergeCell ref="C111:J112"/>
    <mergeCell ref="C105:C106"/>
    <mergeCell ref="D106:J106"/>
    <mergeCell ref="D107:J107"/>
    <mergeCell ref="B117:L117"/>
    <mergeCell ref="D109:J109"/>
    <mergeCell ref="C104:K104"/>
    <mergeCell ref="I120:L120"/>
    <mergeCell ref="B110:B112"/>
    <mergeCell ref="B97:B98"/>
    <mergeCell ref="B102:L102"/>
    <mergeCell ref="C44:D44"/>
    <mergeCell ref="C54:K54"/>
    <mergeCell ref="C90:G90"/>
    <mergeCell ref="B90:B95"/>
    <mergeCell ref="C85:D85"/>
    <mergeCell ref="C86:D86"/>
    <mergeCell ref="C87:D87"/>
    <mergeCell ref="C62:L62"/>
    <mergeCell ref="B54:B55"/>
    <mergeCell ref="C55:L55"/>
    <mergeCell ref="C56:D56"/>
    <mergeCell ref="C57:D57"/>
    <mergeCell ref="F56:L56"/>
    <mergeCell ref="D49:L49"/>
    <mergeCell ref="C65:D65"/>
    <mergeCell ref="C68:L68"/>
    <mergeCell ref="E101:L101"/>
    <mergeCell ref="B58:L58"/>
    <mergeCell ref="C71:L71"/>
    <mergeCell ref="D48:L48"/>
    <mergeCell ref="B50:L50"/>
    <mergeCell ref="B72:B73"/>
    <mergeCell ref="D108:J108"/>
    <mergeCell ref="C73:D73"/>
    <mergeCell ref="C74:D74"/>
    <mergeCell ref="C75:D75"/>
    <mergeCell ref="C76:D76"/>
    <mergeCell ref="C77:D77"/>
    <mergeCell ref="C78:D78"/>
    <mergeCell ref="C79:D79"/>
    <mergeCell ref="C80:D80"/>
    <mergeCell ref="C81:D81"/>
    <mergeCell ref="C82:D82"/>
    <mergeCell ref="C83:D83"/>
    <mergeCell ref="C84:D84"/>
    <mergeCell ref="C100:D100"/>
    <mergeCell ref="C101:D101"/>
    <mergeCell ref="C92:D92"/>
    <mergeCell ref="C88:D88"/>
    <mergeCell ref="P74:AA75"/>
    <mergeCell ref="C45:K45"/>
    <mergeCell ref="D46:L46"/>
    <mergeCell ref="E64:L64"/>
    <mergeCell ref="P49:W49"/>
    <mergeCell ref="B59:B61"/>
    <mergeCell ref="D27:K27"/>
    <mergeCell ref="C30:K30"/>
    <mergeCell ref="C32:C33"/>
    <mergeCell ref="B31:B33"/>
    <mergeCell ref="C31:K31"/>
    <mergeCell ref="B52:L52"/>
    <mergeCell ref="F57:L57"/>
    <mergeCell ref="L59:L61"/>
    <mergeCell ref="D61:K61"/>
    <mergeCell ref="F44:H44"/>
    <mergeCell ref="C40:D40"/>
    <mergeCell ref="C41:D41"/>
    <mergeCell ref="C42:D42"/>
    <mergeCell ref="C43:D43"/>
    <mergeCell ref="C27:C28"/>
    <mergeCell ref="F41:H41"/>
    <mergeCell ref="F42:H42"/>
    <mergeCell ref="F43:H43"/>
    <mergeCell ref="B9:D9"/>
    <mergeCell ref="B8:D8"/>
    <mergeCell ref="B7:D7"/>
    <mergeCell ref="B5:L5"/>
    <mergeCell ref="E6:L6"/>
    <mergeCell ref="E7:L7"/>
    <mergeCell ref="B6:D6"/>
    <mergeCell ref="D70:L70"/>
    <mergeCell ref="C38:D38"/>
    <mergeCell ref="D32:L32"/>
    <mergeCell ref="C37:L37"/>
    <mergeCell ref="B14:L14"/>
    <mergeCell ref="B15:D15"/>
    <mergeCell ref="E15:L15"/>
    <mergeCell ref="G2:I2"/>
    <mergeCell ref="G4:I4"/>
    <mergeCell ref="BJ89:BJ90"/>
    <mergeCell ref="J73:L73"/>
    <mergeCell ref="J76:L81"/>
    <mergeCell ref="J83:L88"/>
    <mergeCell ref="J90:L95"/>
    <mergeCell ref="C98:L98"/>
    <mergeCell ref="J74:K74"/>
    <mergeCell ref="J75:K75"/>
    <mergeCell ref="BG89:BI90"/>
    <mergeCell ref="C93:D93"/>
    <mergeCell ref="C94:D94"/>
    <mergeCell ref="C95:D95"/>
    <mergeCell ref="P98:R98"/>
    <mergeCell ref="BE89:BE90"/>
    <mergeCell ref="B12:D12"/>
    <mergeCell ref="B11:D11"/>
    <mergeCell ref="B10:D10"/>
    <mergeCell ref="E8:L8"/>
    <mergeCell ref="E9:L9"/>
    <mergeCell ref="E10:L10"/>
    <mergeCell ref="E12:L12"/>
    <mergeCell ref="E11:L11"/>
    <mergeCell ref="B183:L183"/>
    <mergeCell ref="B150:L150"/>
    <mergeCell ref="B151:B158"/>
    <mergeCell ref="C151:L151"/>
    <mergeCell ref="C152:K152"/>
    <mergeCell ref="C154:C155"/>
    <mergeCell ref="D154:L155"/>
    <mergeCell ref="C156:C158"/>
    <mergeCell ref="D156:L158"/>
    <mergeCell ref="B159:L159"/>
    <mergeCell ref="C153:K153"/>
    <mergeCell ref="B2:E3"/>
    <mergeCell ref="F2:F3"/>
    <mergeCell ref="B171:L171"/>
    <mergeCell ref="C164:K165"/>
    <mergeCell ref="L164:L165"/>
    <mergeCell ref="B185:L186"/>
    <mergeCell ref="B161:L161"/>
    <mergeCell ref="B162:B170"/>
    <mergeCell ref="C162:L162"/>
    <mergeCell ref="C163:K163"/>
    <mergeCell ref="C166:C167"/>
    <mergeCell ref="D166:L167"/>
    <mergeCell ref="C168:C170"/>
    <mergeCell ref="D168:L170"/>
    <mergeCell ref="B173:L173"/>
    <mergeCell ref="B174:B182"/>
    <mergeCell ref="C174:L174"/>
    <mergeCell ref="C175:K175"/>
    <mergeCell ref="C176:K177"/>
    <mergeCell ref="L176:L177"/>
    <mergeCell ref="C178:C179"/>
    <mergeCell ref="D178:L179"/>
    <mergeCell ref="C180:C182"/>
    <mergeCell ref="D180:L182"/>
  </mergeCells>
  <conditionalFormatting sqref="B16">
    <cfRule type="containsText" dxfId="131" priority="11" operator="containsText" text="Please complete">
      <formula>NOT(ISERROR(SEARCH("Please complete",B16)))</formula>
    </cfRule>
  </conditionalFormatting>
  <conditionalFormatting sqref="B56:B57">
    <cfRule type="expression" dxfId="130" priority="116">
      <formula>$L$54="No"</formula>
    </cfRule>
  </conditionalFormatting>
  <conditionalFormatting sqref="B31:L31">
    <cfRule type="expression" dxfId="129" priority="8">
      <formula>$L$30="No"</formula>
    </cfRule>
    <cfRule type="expression" dxfId="128" priority="9">
      <formula>$BA$15="Category C"</formula>
    </cfRule>
  </conditionalFormatting>
  <conditionalFormatting sqref="B100:L101">
    <cfRule type="expression" dxfId="127" priority="133">
      <formula>$A$89="Noshare"</formula>
    </cfRule>
  </conditionalFormatting>
  <conditionalFormatting sqref="C113">
    <cfRule type="containsText" dxfId="126" priority="37" operator="containsText" text="Note:">
      <formula>NOT(ISERROR(SEARCH("Note:",C113)))</formula>
    </cfRule>
  </conditionalFormatting>
  <conditionalFormatting sqref="C59:D59">
    <cfRule type="expression" dxfId="125" priority="122">
      <formula>$L$54="No"</formula>
    </cfRule>
  </conditionalFormatting>
  <conditionalFormatting sqref="C105:K109">
    <cfRule type="containsBlanks" dxfId="124" priority="28">
      <formula>LEN(TRIM(C105))=0</formula>
    </cfRule>
  </conditionalFormatting>
  <conditionalFormatting sqref="C55:L55">
    <cfRule type="containsText" dxfId="123" priority="96" operator="containsText" text="Please proceed">
      <formula>NOT(ISERROR(SEARCH("Please proceed",C55)))</formula>
    </cfRule>
  </conditionalFormatting>
  <conditionalFormatting sqref="C98:L98">
    <cfRule type="containsText" dxfId="122" priority="17" operator="containsText" text="Note bathroom">
      <formula>NOT(ISERROR(SEARCH("Note bathroom",C98)))</formula>
    </cfRule>
  </conditionalFormatting>
  <conditionalFormatting sqref="D23">
    <cfRule type="containsText" dxfId="121" priority="107" operator="containsText" text="Property">
      <formula>NOT(ISERROR(SEARCH("Property",D23)))</formula>
    </cfRule>
    <cfRule type="containsText" dxfId="120" priority="106" operator="containsText" text="Upgrade">
      <formula>NOT(ISERROR(SEARCH("Upgrade",D23)))</formula>
    </cfRule>
  </conditionalFormatting>
  <conditionalFormatting sqref="D27:D29">
    <cfRule type="containsText" dxfId="119" priority="103" operator="containsText" text="Property">
      <formula>NOT(ISERROR(SEARCH("Property",D27)))</formula>
    </cfRule>
    <cfRule type="containsText" dxfId="118" priority="102" operator="containsText" text="Upgrade">
      <formula>NOT(ISERROR(SEARCH("Upgrade",D27)))</formula>
    </cfRule>
  </conditionalFormatting>
  <conditionalFormatting sqref="D32">
    <cfRule type="containsText" dxfId="117" priority="97" operator="containsText" text="(IEV)">
      <formula>NOT(ISERROR(SEARCH("(IEV)",D32)))</formula>
    </cfRule>
  </conditionalFormatting>
  <conditionalFormatting sqref="D32:D34">
    <cfRule type="containsText" dxfId="116" priority="117" operator="containsText" text="Upgrade">
      <formula>NOT(ISERROR(SEARCH("Upgrade",D32)))</formula>
    </cfRule>
  </conditionalFormatting>
  <conditionalFormatting sqref="D34">
    <cfRule type="containsText" dxfId="115" priority="131" operator="containsText" text="Property">
      <formula>NOT(ISERROR(SEARCH("Property",D34)))</formula>
    </cfRule>
  </conditionalFormatting>
  <conditionalFormatting sqref="D60:D61">
    <cfRule type="expression" dxfId="114" priority="95">
      <formula>$L$54="No"</formula>
    </cfRule>
    <cfRule type="expression" dxfId="113" priority="94">
      <formula>$L$54="N/A"</formula>
    </cfRule>
  </conditionalFormatting>
  <conditionalFormatting sqref="D70">
    <cfRule type="expression" dxfId="112" priority="132">
      <formula>$L$69="Yes"</formula>
    </cfRule>
  </conditionalFormatting>
  <conditionalFormatting sqref="D137">
    <cfRule type="expression" dxfId="111" priority="90">
      <formula>$L$134&lt;&gt;"No"</formula>
    </cfRule>
    <cfRule type="expression" dxfId="110" priority="111">
      <formula>$L$134="No"</formula>
    </cfRule>
  </conditionalFormatting>
  <conditionalFormatting sqref="D156">
    <cfRule type="expression" dxfId="109" priority="25">
      <formula>$L152="No"</formula>
    </cfRule>
  </conditionalFormatting>
  <conditionalFormatting sqref="D168">
    <cfRule type="expression" dxfId="108" priority="22">
      <formula>$L163="No"</formula>
    </cfRule>
  </conditionalFormatting>
  <conditionalFormatting sqref="D180">
    <cfRule type="expression" dxfId="107" priority="15">
      <formula>$L175="No"</formula>
    </cfRule>
  </conditionalFormatting>
  <conditionalFormatting sqref="D27:K27 D32:L32">
    <cfRule type="containsText" dxfId="106" priority="67" operator="containsText" text="Please proceed">
      <formula>NOT(ISERROR(SEARCH("Please proceed",D27)))</formula>
    </cfRule>
  </conditionalFormatting>
  <conditionalFormatting sqref="D61:K61">
    <cfRule type="containsText" dxfId="105" priority="93" operator="containsText" text="Please proceed">
      <formula>NOT(ISERROR(SEARCH("Please proceed",D61)))</formula>
    </cfRule>
  </conditionalFormatting>
  <conditionalFormatting sqref="D33:L33">
    <cfRule type="containsText" dxfId="104" priority="92" operator="containsText" text="Please Proceed">
      <formula>NOT(ISERROR(SEARCH("Please Proceed",D33)))</formula>
    </cfRule>
  </conditionalFormatting>
  <conditionalFormatting sqref="D46:L46">
    <cfRule type="containsText" dxfId="103" priority="72" operator="containsText" text="Incomplete">
      <formula>NOT(ISERROR(SEARCH("Incomplete",D46)))</formula>
    </cfRule>
    <cfRule type="containsText" dxfId="102" priority="65" operator="containsText" text="As per BEIS">
      <formula>NOT(ISERROR(SEARCH("As per BEIS",D46)))</formula>
    </cfRule>
  </conditionalFormatting>
  <conditionalFormatting sqref="D49:L49">
    <cfRule type="containsText" dxfId="101" priority="62" operator="containsText" text="MEV">
      <formula>NOT(ISERROR(SEARCH("MEV",D49)))</formula>
    </cfRule>
    <cfRule type="containsText" dxfId="100" priority="63" operator="containsText" text="(IEV)">
      <formula>NOT(ISERROR(SEARCH("(IEV)",D49)))</formula>
    </cfRule>
  </conditionalFormatting>
  <conditionalFormatting sqref="D114:L114">
    <cfRule type="expression" dxfId="99" priority="85">
      <formula>$N$59="APT"</formula>
    </cfRule>
  </conditionalFormatting>
  <conditionalFormatting sqref="D147:L147">
    <cfRule type="expression" dxfId="98" priority="91">
      <formula>$L$144="No"</formula>
    </cfRule>
    <cfRule type="expression" dxfId="97" priority="109">
      <formula>$L$144="Yes"</formula>
    </cfRule>
  </conditionalFormatting>
  <conditionalFormatting sqref="D168:L170">
    <cfRule type="expression" dxfId="96" priority="19">
      <formula>$L$163="N/A"</formula>
    </cfRule>
  </conditionalFormatting>
  <conditionalFormatting sqref="D180:L182">
    <cfRule type="expression" dxfId="95" priority="12">
      <formula>$L$163="N/A"</formula>
    </cfRule>
  </conditionalFormatting>
  <conditionalFormatting sqref="E56:E57">
    <cfRule type="expression" dxfId="94" priority="108">
      <formula>$L$54="Yes"</formula>
    </cfRule>
  </conditionalFormatting>
  <conditionalFormatting sqref="E74:E88">
    <cfRule type="expression" dxfId="93" priority="32">
      <formula>$E74="Wet Room"</formula>
    </cfRule>
  </conditionalFormatting>
  <conditionalFormatting sqref="E101">
    <cfRule type="cellIs" dxfId="92" priority="114" operator="equal">
      <formula>0</formula>
    </cfRule>
  </conditionalFormatting>
  <conditionalFormatting sqref="E56:F57 B56:C57 B58 B59:D59 L59">
    <cfRule type="expression" dxfId="91" priority="115">
      <formula>$L$54="N/A"</formula>
    </cfRule>
  </conditionalFormatting>
  <conditionalFormatting sqref="E56:F57">
    <cfRule type="expression" dxfId="90" priority="119">
      <formula>$L$54="No"</formula>
    </cfRule>
  </conditionalFormatting>
  <conditionalFormatting sqref="E11:L12">
    <cfRule type="notContainsBlanks" dxfId="89" priority="16">
      <formula>LEN(TRIM(E11))&gt;0</formula>
    </cfRule>
  </conditionalFormatting>
  <conditionalFormatting sqref="E15:L15">
    <cfRule type="expression" dxfId="88" priority="10">
      <formula>$B$16="Please complete Tab 01. ADF1 EEM Assessment"</formula>
    </cfRule>
  </conditionalFormatting>
  <conditionalFormatting sqref="F74:F88">
    <cfRule type="containsText" dxfId="87" priority="84" operator="containsText" text="No">
      <formula>NOT(ISERROR(SEARCH("No",F74)))</formula>
    </cfRule>
  </conditionalFormatting>
  <conditionalFormatting sqref="F89">
    <cfRule type="cellIs" dxfId="86" priority="113" operator="equal">
      <formula>0</formula>
    </cfRule>
  </conditionalFormatting>
  <conditionalFormatting sqref="F73:L73">
    <cfRule type="expression" dxfId="85" priority="42">
      <formula>$N$59="APT"</formula>
    </cfRule>
  </conditionalFormatting>
  <conditionalFormatting sqref="G74:I88">
    <cfRule type="expression" dxfId="84" priority="31">
      <formula>$E74="Wet Room"</formula>
    </cfRule>
  </conditionalFormatting>
  <conditionalFormatting sqref="H75:I88">
    <cfRule type="expression" dxfId="83" priority="27">
      <formula>$N$59="APT"</formula>
    </cfRule>
  </conditionalFormatting>
  <conditionalFormatting sqref="H74:J74">
    <cfRule type="expression" dxfId="82" priority="34">
      <formula>$N$59="APT"</formula>
    </cfRule>
  </conditionalFormatting>
  <conditionalFormatting sqref="I40">
    <cfRule type="expression" dxfId="81" priority="5">
      <formula>$M$40="D"</formula>
    </cfRule>
  </conditionalFormatting>
  <conditionalFormatting sqref="I41">
    <cfRule type="expression" dxfId="80" priority="4">
      <formula>$M$41="D"</formula>
    </cfRule>
  </conditionalFormatting>
  <conditionalFormatting sqref="I42">
    <cfRule type="expression" dxfId="79" priority="3">
      <formula>$M$42="D"</formula>
    </cfRule>
  </conditionalFormatting>
  <conditionalFormatting sqref="I43">
    <cfRule type="expression" dxfId="78" priority="2">
      <formula>$M$43="D"</formula>
    </cfRule>
  </conditionalFormatting>
  <conditionalFormatting sqref="I44">
    <cfRule type="expression" dxfId="77" priority="1">
      <formula>$M$44="D"</formula>
    </cfRule>
  </conditionalFormatting>
  <conditionalFormatting sqref="I38:L38">
    <cfRule type="expression" dxfId="76" priority="18">
      <formula>$N$27="DMEV"</formula>
    </cfRule>
  </conditionalFormatting>
  <conditionalFormatting sqref="I39:L39">
    <cfRule type="expression" dxfId="75" priority="6">
      <formula>$M$39="D"</formula>
    </cfRule>
  </conditionalFormatting>
  <conditionalFormatting sqref="I39:L44">
    <cfRule type="cellIs" dxfId="74" priority="78" operator="equal">
      <formula>0</formula>
    </cfRule>
  </conditionalFormatting>
  <conditionalFormatting sqref="J74:J75 L74:L75 G91:G95">
    <cfRule type="expression" dxfId="73" priority="69">
      <formula>$N$46="DMEV"</formula>
    </cfRule>
  </conditionalFormatting>
  <conditionalFormatting sqref="J90 J83 I91:I95">
    <cfRule type="containsText" dxfId="72" priority="86" operator="containsText" text="Note:">
      <formula>NOT(ISERROR(SEARCH("Note:",I83)))</formula>
    </cfRule>
  </conditionalFormatting>
  <conditionalFormatting sqref="J90">
    <cfRule type="expression" dxfId="71" priority="81">
      <formula>$N$59="APT"</formula>
    </cfRule>
  </conditionalFormatting>
  <conditionalFormatting sqref="J76:L81">
    <cfRule type="expression" dxfId="70" priority="30">
      <formula>$N$46="DMEV"</formula>
    </cfRule>
  </conditionalFormatting>
  <conditionalFormatting sqref="J76:L88">
    <cfRule type="expression" dxfId="69" priority="100">
      <formula>$N$59="APT"</formula>
    </cfRule>
  </conditionalFormatting>
  <conditionalFormatting sqref="K111">
    <cfRule type="expression" dxfId="68" priority="36">
      <formula>$N$113="Exceeded"</formula>
    </cfRule>
  </conditionalFormatting>
  <conditionalFormatting sqref="K111:L112 F74:G88 L74:L75 A74:A79 J75">
    <cfRule type="expression" dxfId="67" priority="38">
      <formula>$N$59="APT"</formula>
    </cfRule>
  </conditionalFormatting>
  <conditionalFormatting sqref="L69">
    <cfRule type="containsText" dxfId="66" priority="26" operator="containsText" text="Yes">
      <formula>NOT(ISERROR(SEARCH("Yes",L69)))</formula>
    </cfRule>
    <cfRule type="expression" dxfId="65" priority="64">
      <formula>$N$46="DMEV"</formula>
    </cfRule>
  </conditionalFormatting>
  <conditionalFormatting sqref="L153">
    <cfRule type="expression" dxfId="64" priority="23">
      <formula>$L$152="No"</formula>
    </cfRule>
  </conditionalFormatting>
  <conditionalFormatting sqref="L164">
    <cfRule type="expression" dxfId="63" priority="21">
      <formula>$L$163="No"</formula>
    </cfRule>
  </conditionalFormatting>
  <conditionalFormatting sqref="L164:L165">
    <cfRule type="expression" dxfId="62" priority="20">
      <formula>$L$163="N/A"</formula>
    </cfRule>
  </conditionalFormatting>
  <conditionalFormatting sqref="L176">
    <cfRule type="expression" dxfId="61" priority="14">
      <formula>$L$175="No"</formula>
    </cfRule>
  </conditionalFormatting>
  <conditionalFormatting sqref="N38:N39">
    <cfRule type="expression" dxfId="60" priority="73">
      <formula>$N$59="APT"</formula>
    </cfRule>
  </conditionalFormatting>
  <conditionalFormatting sqref="N89">
    <cfRule type="expression" dxfId="59" priority="87">
      <formula>$N$59="APT"</formula>
    </cfRule>
  </conditionalFormatting>
  <conditionalFormatting sqref="O73">
    <cfRule type="expression" dxfId="58" priority="71">
      <formula>$N$59="APT"</formula>
    </cfRule>
  </conditionalFormatting>
  <conditionalFormatting sqref="P90">
    <cfRule type="expression" dxfId="57" priority="79">
      <formula>$N$59="APT"</formula>
    </cfRule>
  </conditionalFormatting>
  <conditionalFormatting sqref="S114">
    <cfRule type="expression" dxfId="56" priority="70">
      <formula>$N$59="APT"</formula>
    </cfRule>
  </conditionalFormatting>
  <conditionalFormatting sqref="AX72">
    <cfRule type="expression" dxfId="55" priority="54">
      <formula>$N$59="APT"</formula>
    </cfRule>
  </conditionalFormatting>
  <conditionalFormatting sqref="BA75:BA88">
    <cfRule type="expression" dxfId="54" priority="52">
      <formula>$N$59="APT"</formula>
    </cfRule>
  </conditionalFormatting>
  <conditionalFormatting sqref="BA74:BC74">
    <cfRule type="expression" dxfId="53" priority="53">
      <formula>$N$59="APT"</formula>
    </cfRule>
  </conditionalFormatting>
  <conditionalFormatting sqref="BB74:BB88">
    <cfRule type="expression" dxfId="52" priority="41">
      <formula>$N$59="APT"</formula>
    </cfRule>
  </conditionalFormatting>
  <conditionalFormatting sqref="BC75:BC88">
    <cfRule type="expression" dxfId="51" priority="47">
      <formula>$N$59="APT"</formula>
    </cfRule>
  </conditionalFormatting>
  <pageMargins left="0.19685039370078741" right="0.19685039370078741" top="0.19685039370078741" bottom="0.19685039370078741" header="0.31496062992125984" footer="0.19685039370078741"/>
  <pageSetup paperSize="9" scale="84" fitToHeight="6" orientation="portrait" horizontalDpi="360" verticalDpi="360" r:id="rId1"/>
  <headerFooter>
    <oddFooter>&amp;L&amp;8&amp;F - &amp;A - &amp;D&amp;R&amp;8Page &amp;P of &amp;N</oddFooter>
  </headerFooter>
  <rowBreaks count="3" manualBreakCount="3">
    <brk id="51" max="16383" man="1"/>
    <brk id="102" max="16383" man="1"/>
    <brk id="141" max="16383"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Data!$O$6:$O$8</xm:f>
          </x14:formula1>
          <xm:sqref>L31 L153 L163 L25:L26</xm:sqref>
        </x14:dataValidation>
        <x14:dataValidation type="list" allowBlank="1" showInputMessage="1" showErrorMessage="1" xr:uid="{89782EC3-02F8-44E7-A6B0-47F39DA26B5B}">
          <x14:formula1>
            <xm:f>Data!$Q$6:$Q$6</xm:f>
          </x14:formula1>
          <xm:sqref>D66</xm:sqref>
        </x14:dataValidation>
        <x14:dataValidation type="list" allowBlank="1" showInputMessage="1" showErrorMessage="1" xr:uid="{8A7D2534-4E66-4EEA-BCA0-12E188636C7B}">
          <x14:formula1>
            <xm:f>Data!$Q$6:$Q$7</xm:f>
          </x14:formula1>
          <xm:sqref>C64:D64</xm:sqref>
        </x14:dataValidation>
        <x14:dataValidation type="list" allowBlank="1" showInputMessage="1" showErrorMessage="1" xr:uid="{7665A654-FEB1-49B8-B77D-93BF57133CA9}">
          <x14:formula1>
            <xm:f>Data!$O$6:$O$7</xm:f>
          </x14:formula1>
          <xm:sqref>L69 L152 L164 F74:F88 L144 L35:L36 L30 L24 L134 L54 L175:L176</xm:sqref>
        </x14:dataValidation>
        <x14:dataValidation type="list" allowBlank="1" showInputMessage="1" showErrorMessage="1" xr:uid="{6B525FC6-4919-4048-B959-7912FDBB6FBA}">
          <x14:formula1>
            <xm:f>Data!$I$11:$I$15</xm:f>
          </x14:formula1>
          <xm:sqref>C39:D44</xm:sqref>
        </x14:dataValidation>
        <x14:dataValidation type="list" allowBlank="1" showInputMessage="1" showErrorMessage="1" xr:uid="{35869130-C19D-40D6-AAAC-4A5A9891FA17}">
          <x14:formula1>
            <xm:f>Data!$I$7:$I$15</xm:f>
          </x14:formula1>
          <xm:sqref>D83:D88 D74:D80 C74:C88</xm:sqref>
        </x14:dataValidation>
        <x14:dataValidation type="list" allowBlank="1" showInputMessage="1" showErrorMessage="1" xr:uid="{8AB5F4B0-9E3F-4176-AADD-3534FDE4552A}">
          <x14:formula1>
            <xm:f>Data!$S$8:$S$12</xm:f>
          </x14:formula1>
          <xm:sqref>F39:H44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D5EDE-FE37-4305-A9E6-9C7E206693A8}">
  <sheetPr codeName="Sheet2"/>
  <dimension ref="A1:HD412"/>
  <sheetViews>
    <sheetView view="pageBreakPreview" zoomScaleNormal="100" zoomScaleSheetLayoutView="100" workbookViewId="0">
      <selection activeCell="P5" sqref="P5"/>
    </sheetView>
  </sheetViews>
  <sheetFormatPr defaultColWidth="9.109375" defaultRowHeight="14.4" x14ac:dyDescent="0.3"/>
  <cols>
    <col min="1" max="1" width="2.6640625" style="121" customWidth="1"/>
    <col min="2" max="15" width="9.88671875" style="225" customWidth="1"/>
    <col min="16" max="16" width="9.109375" style="121"/>
    <col min="17" max="17" width="9.109375" style="121" hidden="1" customWidth="1"/>
    <col min="18" max="18" width="9.109375" style="122" hidden="1" customWidth="1"/>
    <col min="19" max="36" width="9.109375" style="121" hidden="1" customWidth="1"/>
    <col min="37" max="37" width="9.109375" style="121" customWidth="1"/>
    <col min="38" max="85" width="9.109375" style="36" customWidth="1"/>
    <col min="86" max="212" width="9.109375" style="36"/>
    <col min="213" max="16384" width="9.109375" style="35"/>
  </cols>
  <sheetData>
    <row r="1" spans="1:212" ht="8.25" customHeight="1" x14ac:dyDescent="0.3">
      <c r="B1" s="1165"/>
      <c r="C1" s="1165"/>
      <c r="D1" s="1165"/>
      <c r="E1" s="1165"/>
      <c r="F1" s="1165"/>
      <c r="G1" s="1165"/>
      <c r="H1" s="1165"/>
      <c r="I1" s="1165"/>
      <c r="J1" s="1165"/>
      <c r="K1" s="1165"/>
      <c r="L1" s="1165"/>
      <c r="M1" s="1165"/>
      <c r="N1" s="1165"/>
      <c r="O1" s="1165"/>
    </row>
    <row r="2" spans="1:212" s="34" customFormat="1" ht="30" customHeight="1" x14ac:dyDescent="0.3">
      <c r="A2" s="123"/>
      <c r="B2" s="1170" t="s">
        <v>576</v>
      </c>
      <c r="C2" s="1171"/>
      <c r="D2" s="1171"/>
      <c r="E2" s="547" t="str">
        <f>'01. ADF1 EEM Assessment'!I1</f>
        <v>- Rev 06</v>
      </c>
      <c r="F2" s="546"/>
      <c r="G2" s="546"/>
      <c r="H2" s="546"/>
      <c r="I2" s="375"/>
      <c r="J2" s="375"/>
      <c r="K2" s="124" t="s">
        <v>258</v>
      </c>
      <c r="L2" s="373">
        <f>' 02. Assessment Data Entry Calc'!I3</f>
        <v>0</v>
      </c>
      <c r="M2" s="376"/>
      <c r="N2" s="374"/>
      <c r="O2" s="125"/>
      <c r="P2" s="123"/>
      <c r="Q2" s="123"/>
      <c r="R2" s="126"/>
      <c r="S2" s="123"/>
      <c r="T2" s="123"/>
      <c r="U2" s="123"/>
      <c r="V2" s="123"/>
      <c r="W2" s="123"/>
      <c r="X2" s="123"/>
      <c r="Y2" s="123"/>
      <c r="Z2" s="123"/>
      <c r="AA2" s="123"/>
      <c r="AB2" s="123"/>
      <c r="AC2" s="123"/>
      <c r="AD2" s="123"/>
      <c r="AE2" s="123"/>
      <c r="AF2" s="123"/>
      <c r="AG2" s="123"/>
      <c r="AH2" s="123"/>
      <c r="AI2" s="123"/>
      <c r="AJ2" s="123"/>
      <c r="AK2" s="123"/>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row>
    <row r="3" spans="1:212" s="34" customFormat="1" ht="9" customHeight="1" x14ac:dyDescent="0.2">
      <c r="A3" s="123"/>
      <c r="B3" s="1175" t="s">
        <v>480</v>
      </c>
      <c r="C3" s="1176"/>
      <c r="D3" s="1176"/>
      <c r="E3" s="127"/>
      <c r="F3" s="127"/>
      <c r="G3" s="127"/>
      <c r="H3" s="127"/>
      <c r="I3" s="128"/>
      <c r="J3" s="128"/>
      <c r="K3" s="129"/>
      <c r="L3" s="129"/>
      <c r="M3" s="128"/>
      <c r="N3" s="128"/>
      <c r="O3" s="130"/>
      <c r="P3" s="123"/>
      <c r="Q3" s="123"/>
      <c r="R3" s="126"/>
      <c r="S3" s="123"/>
      <c r="T3" s="123"/>
      <c r="U3" s="123"/>
      <c r="V3" s="123"/>
      <c r="W3" s="123"/>
      <c r="X3" s="123"/>
      <c r="Y3" s="123"/>
      <c r="Z3" s="123"/>
      <c r="AA3" s="123"/>
      <c r="AB3" s="123"/>
      <c r="AC3" s="123"/>
      <c r="AD3" s="123"/>
      <c r="AE3" s="123"/>
      <c r="AF3" s="123"/>
      <c r="AG3" s="123"/>
      <c r="AH3" s="123"/>
      <c r="AI3" s="123"/>
      <c r="AJ3" s="123"/>
      <c r="AK3" s="123"/>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row>
    <row r="4" spans="1:212" s="34" customFormat="1" ht="9" customHeight="1" x14ac:dyDescent="0.2">
      <c r="A4" s="123"/>
      <c r="B4" s="131"/>
      <c r="C4" s="128"/>
      <c r="D4" s="127"/>
      <c r="E4" s="127"/>
      <c r="F4" s="127"/>
      <c r="G4" s="127"/>
      <c r="H4" s="127"/>
      <c r="I4" s="128"/>
      <c r="J4" s="128"/>
      <c r="K4" s="129"/>
      <c r="L4" s="129"/>
      <c r="M4" s="128"/>
      <c r="N4" s="128"/>
      <c r="O4" s="130"/>
      <c r="P4" s="123"/>
      <c r="Q4" s="123"/>
      <c r="R4" s="126"/>
      <c r="S4" s="123"/>
      <c r="T4" s="123"/>
      <c r="U4" s="123"/>
      <c r="V4" s="123"/>
      <c r="W4" s="123"/>
      <c r="X4" s="123"/>
      <c r="Y4" s="123"/>
      <c r="Z4" s="123"/>
      <c r="AA4" s="123"/>
      <c r="AB4" s="123"/>
      <c r="AC4" s="123"/>
      <c r="AD4" s="123"/>
      <c r="AE4" s="123"/>
      <c r="AF4" s="123"/>
      <c r="AG4" s="123"/>
      <c r="AH4" s="123"/>
      <c r="AI4" s="123"/>
      <c r="AJ4" s="123"/>
      <c r="AK4" s="123"/>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row>
    <row r="5" spans="1:212" ht="18" x14ac:dyDescent="0.3">
      <c r="B5" s="900" t="s">
        <v>277</v>
      </c>
      <c r="C5" s="901"/>
      <c r="D5" s="901"/>
      <c r="E5" s="901"/>
      <c r="F5" s="901"/>
      <c r="G5" s="901"/>
      <c r="H5" s="901"/>
      <c r="I5" s="901"/>
      <c r="J5" s="901"/>
      <c r="K5" s="901"/>
      <c r="L5" s="901"/>
      <c r="M5" s="901"/>
      <c r="N5" s="901"/>
      <c r="O5" s="902"/>
    </row>
    <row r="6" spans="1:212" s="34" customFormat="1" ht="18" customHeight="1" x14ac:dyDescent="0.3">
      <c r="A6" s="123"/>
      <c r="B6" s="1167" t="s">
        <v>87</v>
      </c>
      <c r="C6" s="1168"/>
      <c r="D6" s="1168"/>
      <c r="E6" s="1169"/>
      <c r="F6" s="1166" t="str">
        <f>IF(Q6="INC",$R$6,' 02. Assessment Data Entry Calc'!E6)</f>
        <v>Address</v>
      </c>
      <c r="G6" s="1166"/>
      <c r="H6" s="1166"/>
      <c r="I6" s="1166"/>
      <c r="J6" s="1166"/>
      <c r="K6" s="1166"/>
      <c r="L6" s="1166"/>
      <c r="M6" s="1166"/>
      <c r="N6" s="1166"/>
      <c r="O6" s="1166"/>
      <c r="P6" s="123"/>
      <c r="Q6" s="132" t="str">
        <f>IF(' 02. Assessment Data Entry Calc'!E6=0,"INC","COMP")</f>
        <v>COMP</v>
      </c>
      <c r="R6" s="126" t="s">
        <v>205</v>
      </c>
      <c r="S6" s="123"/>
      <c r="T6" s="123"/>
      <c r="U6" s="123"/>
      <c r="V6" s="123"/>
      <c r="W6" s="123"/>
      <c r="X6" s="123"/>
      <c r="Y6" s="123"/>
      <c r="Z6" s="123"/>
      <c r="AA6" s="123"/>
      <c r="AB6" s="123"/>
      <c r="AC6" s="123"/>
      <c r="AD6" s="123"/>
      <c r="AE6" s="123"/>
      <c r="AF6" s="123"/>
      <c r="AG6" s="123"/>
      <c r="AH6" s="123"/>
      <c r="AI6" s="123"/>
      <c r="AJ6" s="123"/>
      <c r="AK6" s="123"/>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row>
    <row r="7" spans="1:212" s="34" customFormat="1" ht="18" customHeight="1" x14ac:dyDescent="0.3">
      <c r="A7" s="123"/>
      <c r="B7" s="1167" t="s">
        <v>88</v>
      </c>
      <c r="C7" s="1168"/>
      <c r="D7" s="1168"/>
      <c r="E7" s="1169"/>
      <c r="F7" s="1166" t="str">
        <f>IF(Q7="INC",$R$6,' 02. Assessment Data Entry Calc'!E7)</f>
        <v>Post Code</v>
      </c>
      <c r="G7" s="1166"/>
      <c r="H7" s="1166"/>
      <c r="I7" s="1166"/>
      <c r="J7" s="1166"/>
      <c r="K7" s="1166"/>
      <c r="L7" s="1166"/>
      <c r="M7" s="1166"/>
      <c r="N7" s="1166"/>
      <c r="O7" s="1166"/>
      <c r="P7" s="123"/>
      <c r="Q7" s="132" t="str">
        <f>IF(' 02. Assessment Data Entry Calc'!E7=0,"INC","COMP")</f>
        <v>COMP</v>
      </c>
      <c r="R7" s="126"/>
      <c r="S7" s="123"/>
      <c r="T7" s="123"/>
      <c r="U7" s="123"/>
      <c r="V7" s="123"/>
      <c r="W7" s="123"/>
      <c r="X7" s="123"/>
      <c r="Y7" s="123"/>
      <c r="Z7" s="123"/>
      <c r="AA7" s="123"/>
      <c r="AB7" s="123"/>
      <c r="AC7" s="123"/>
      <c r="AD7" s="123"/>
      <c r="AE7" s="123"/>
      <c r="AF7" s="123"/>
      <c r="AG7" s="123"/>
      <c r="AH7" s="123"/>
      <c r="AI7" s="123"/>
      <c r="AJ7" s="123"/>
      <c r="AK7" s="123"/>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row>
    <row r="8" spans="1:212" s="34" customFormat="1" ht="18" customHeight="1" x14ac:dyDescent="0.3">
      <c r="A8" s="123"/>
      <c r="B8" s="1167" t="s">
        <v>89</v>
      </c>
      <c r="C8" s="1168"/>
      <c r="D8" s="1168"/>
      <c r="E8" s="1169"/>
      <c r="F8" s="1166" t="str">
        <f>IF(Q8="INC",$R$6,' 02. Assessment Data Entry Calc'!E8)</f>
        <v>RA Name</v>
      </c>
      <c r="G8" s="1166"/>
      <c r="H8" s="1166"/>
      <c r="I8" s="1166"/>
      <c r="J8" s="1166"/>
      <c r="K8" s="1166"/>
      <c r="L8" s="1166"/>
      <c r="M8" s="1166"/>
      <c r="N8" s="1166"/>
      <c r="O8" s="1166"/>
      <c r="P8" s="123"/>
      <c r="Q8" s="132" t="str">
        <f>IF(' 02. Assessment Data Entry Calc'!E8=0,"INC","COMP")</f>
        <v>COMP</v>
      </c>
      <c r="R8" s="126"/>
      <c r="S8" s="123"/>
      <c r="T8" s="123"/>
      <c r="U8" s="123"/>
      <c r="V8" s="123"/>
      <c r="W8" s="123"/>
      <c r="X8" s="123"/>
      <c r="Y8" s="123"/>
      <c r="Z8" s="123"/>
      <c r="AA8" s="123"/>
      <c r="AB8" s="123"/>
      <c r="AC8" s="123"/>
      <c r="AD8" s="123"/>
      <c r="AE8" s="123"/>
      <c r="AF8" s="123"/>
      <c r="AG8" s="123"/>
      <c r="AH8" s="123"/>
      <c r="AI8" s="123"/>
      <c r="AJ8" s="123"/>
      <c r="AK8" s="123"/>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row>
    <row r="9" spans="1:212" s="34" customFormat="1" ht="18" customHeight="1" x14ac:dyDescent="0.3">
      <c r="A9" s="123"/>
      <c r="B9" s="1167" t="s">
        <v>90</v>
      </c>
      <c r="C9" s="1168"/>
      <c r="D9" s="1168"/>
      <c r="E9" s="1169"/>
      <c r="F9" s="1166" t="str">
        <f>IF(Q9="INC",$R$6,' 02. Assessment Data Entry Calc'!E9)</f>
        <v>RC Name</v>
      </c>
      <c r="G9" s="1166"/>
      <c r="H9" s="1166"/>
      <c r="I9" s="1166"/>
      <c r="J9" s="1166"/>
      <c r="K9" s="1166"/>
      <c r="L9" s="1166"/>
      <c r="M9" s="1166"/>
      <c r="N9" s="1166"/>
      <c r="O9" s="1166"/>
      <c r="P9" s="123"/>
      <c r="Q9" s="132" t="str">
        <f>IF(' 02. Assessment Data Entry Calc'!E9=0,"INC","COMP")</f>
        <v>COMP</v>
      </c>
      <c r="R9" s="126"/>
      <c r="S9" s="123"/>
      <c r="T9" s="123"/>
      <c r="U9" s="123"/>
      <c r="V9" s="123"/>
      <c r="W9" s="123"/>
      <c r="X9" s="123"/>
      <c r="Y9" s="123"/>
      <c r="Z9" s="123"/>
      <c r="AA9" s="123"/>
      <c r="AB9" s="123"/>
      <c r="AC9" s="123"/>
      <c r="AD9" s="123"/>
      <c r="AE9" s="123"/>
      <c r="AF9" s="123"/>
      <c r="AG9" s="123"/>
      <c r="AH9" s="123"/>
      <c r="AI9" s="123"/>
      <c r="AJ9" s="123"/>
      <c r="AK9" s="123"/>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row>
    <row r="10" spans="1:212" s="34" customFormat="1" ht="18" customHeight="1" x14ac:dyDescent="0.3">
      <c r="A10" s="123"/>
      <c r="B10" s="1167" t="s">
        <v>91</v>
      </c>
      <c r="C10" s="1168"/>
      <c r="D10" s="1168"/>
      <c r="E10" s="1169"/>
      <c r="F10" s="1166" t="str">
        <f>IF(Q10="INC",$R$6,' 02. Assessment Data Entry Calc'!E10)</f>
        <v>RD Name</v>
      </c>
      <c r="G10" s="1166"/>
      <c r="H10" s="1166"/>
      <c r="I10" s="1166"/>
      <c r="J10" s="1166"/>
      <c r="K10" s="1166"/>
      <c r="L10" s="1166"/>
      <c r="M10" s="1166"/>
      <c r="N10" s="1166"/>
      <c r="O10" s="1166"/>
      <c r="P10" s="123"/>
      <c r="Q10" s="132" t="str">
        <f>IF(' 02. Assessment Data Entry Calc'!E10=0,"INC","COMP")</f>
        <v>COMP</v>
      </c>
      <c r="R10" s="126"/>
      <c r="S10" s="123"/>
      <c r="T10" s="123"/>
      <c r="U10" s="123"/>
      <c r="V10" s="123"/>
      <c r="W10" s="123"/>
      <c r="X10" s="123"/>
      <c r="Y10" s="123"/>
      <c r="Z10" s="123"/>
      <c r="AA10" s="123"/>
      <c r="AB10" s="123"/>
      <c r="AC10" s="123"/>
      <c r="AD10" s="123"/>
      <c r="AE10" s="123"/>
      <c r="AF10" s="123"/>
      <c r="AG10" s="123"/>
      <c r="AH10" s="123"/>
      <c r="AI10" s="123"/>
      <c r="AJ10" s="123"/>
      <c r="AK10" s="123"/>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row>
    <row r="11" spans="1:212" s="34" customFormat="1" ht="18" customHeight="1" x14ac:dyDescent="0.3">
      <c r="A11" s="123"/>
      <c r="B11" s="1167" t="s">
        <v>92</v>
      </c>
      <c r="C11" s="1168"/>
      <c r="D11" s="1168"/>
      <c r="E11" s="1169"/>
      <c r="F11" s="1166" t="str">
        <f>IF(Q11="INC",$R$6,' 02. Assessment Data Entry Calc'!E11)</f>
        <v>EWI, Loft Insulation, UFI and Replacement Doors and Windows</v>
      </c>
      <c r="G11" s="1166"/>
      <c r="H11" s="1166"/>
      <c r="I11" s="1166"/>
      <c r="J11" s="1166"/>
      <c r="K11" s="1166"/>
      <c r="L11" s="1166"/>
      <c r="M11" s="1166"/>
      <c r="N11" s="1166"/>
      <c r="O11" s="1166"/>
      <c r="P11" s="123"/>
      <c r="Q11" s="132" t="str">
        <f>IF(' 02. Assessment Data Entry Calc'!E11=0,"INC","COMP")</f>
        <v>COMP</v>
      </c>
      <c r="R11" s="126"/>
      <c r="S11" s="123"/>
      <c r="T11" s="123"/>
      <c r="U11" s="123"/>
      <c r="V11" s="123"/>
      <c r="W11" s="123"/>
      <c r="X11" s="123"/>
      <c r="Y11" s="123"/>
      <c r="Z11" s="123"/>
      <c r="AA11" s="123"/>
      <c r="AB11" s="123"/>
      <c r="AC11" s="123"/>
      <c r="AD11" s="123"/>
      <c r="AE11" s="123"/>
      <c r="AF11" s="123"/>
      <c r="AG11" s="123"/>
      <c r="AH11" s="123"/>
      <c r="AI11" s="123"/>
      <c r="AJ11" s="123"/>
      <c r="AK11" s="123"/>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row>
    <row r="12" spans="1:212" s="34" customFormat="1" ht="18" customHeight="1" x14ac:dyDescent="0.3">
      <c r="A12" s="123"/>
      <c r="B12" s="1167" t="s">
        <v>95</v>
      </c>
      <c r="C12" s="1168"/>
      <c r="D12" s="1168"/>
      <c r="E12" s="1169"/>
      <c r="F12" s="1166" t="str">
        <f>IF(Q12="INC",$R$6,' 02. Assessment Data Entry Calc'!E12)</f>
        <v>Enter Text in Assessment Data Entry tab</v>
      </c>
      <c r="G12" s="1166"/>
      <c r="H12" s="1166"/>
      <c r="I12" s="1166"/>
      <c r="J12" s="1166"/>
      <c r="K12" s="1166"/>
      <c r="L12" s="1166"/>
      <c r="M12" s="1166"/>
      <c r="N12" s="1166"/>
      <c r="O12" s="1166"/>
      <c r="P12" s="123"/>
      <c r="Q12" s="132" t="str">
        <f>IF(' 02. Assessment Data Entry Calc'!E12=0,"INC","COMP")</f>
        <v>INC</v>
      </c>
      <c r="R12" s="126"/>
      <c r="S12" s="123"/>
      <c r="T12" s="123"/>
      <c r="U12" s="123"/>
      <c r="V12" s="123"/>
      <c r="W12" s="123"/>
      <c r="X12" s="123"/>
      <c r="Y12" s="123"/>
      <c r="Z12" s="123"/>
      <c r="AA12" s="123"/>
      <c r="AB12" s="123"/>
      <c r="AC12" s="123"/>
      <c r="AD12" s="123"/>
      <c r="AE12" s="123"/>
      <c r="AF12" s="123"/>
      <c r="AG12" s="123"/>
      <c r="AH12" s="123"/>
      <c r="AI12" s="123"/>
      <c r="AJ12" s="123"/>
      <c r="AK12" s="123"/>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row>
    <row r="13" spans="1:212" ht="4.5" customHeight="1" x14ac:dyDescent="0.3">
      <c r="B13" s="892"/>
      <c r="C13" s="893"/>
      <c r="D13" s="893"/>
      <c r="E13" s="893"/>
      <c r="F13" s="893"/>
      <c r="G13" s="893"/>
      <c r="H13" s="893"/>
      <c r="I13" s="893"/>
      <c r="J13" s="893"/>
      <c r="K13" s="893"/>
      <c r="L13" s="893"/>
      <c r="M13" s="893"/>
      <c r="N13" s="893"/>
      <c r="O13" s="894"/>
      <c r="Q13" s="133"/>
    </row>
    <row r="14" spans="1:212" ht="50.25" customHeight="1" x14ac:dyDescent="0.3">
      <c r="B14" s="922" t="s">
        <v>552</v>
      </c>
      <c r="C14" s="923"/>
      <c r="D14" s="923"/>
      <c r="E14" s="923"/>
      <c r="F14" s="923"/>
      <c r="G14" s="923"/>
      <c r="H14" s="923"/>
      <c r="I14" s="923"/>
      <c r="J14" s="923"/>
      <c r="K14" s="923"/>
      <c r="L14" s="923"/>
      <c r="M14" s="923"/>
      <c r="N14" s="923"/>
      <c r="O14" s="924"/>
      <c r="Q14" s="133"/>
    </row>
    <row r="15" spans="1:212" ht="4.5" customHeight="1" x14ac:dyDescent="0.3">
      <c r="B15" s="925"/>
      <c r="C15" s="926"/>
      <c r="D15" s="926"/>
      <c r="E15" s="926"/>
      <c r="F15" s="926"/>
      <c r="G15" s="926"/>
      <c r="H15" s="926"/>
      <c r="I15" s="926"/>
      <c r="J15" s="926"/>
      <c r="K15" s="926"/>
      <c r="L15" s="926"/>
      <c r="M15" s="926"/>
      <c r="N15" s="926"/>
      <c r="O15" s="927"/>
      <c r="Q15" s="133"/>
    </row>
    <row r="16" spans="1:212" ht="27" customHeight="1" x14ac:dyDescent="0.3">
      <c r="B16" s="904" t="s">
        <v>544</v>
      </c>
      <c r="C16" s="905"/>
      <c r="D16" s="905"/>
      <c r="E16" s="905"/>
      <c r="F16" s="905"/>
      <c r="G16" s="905"/>
      <c r="H16" s="905"/>
      <c r="I16" s="905"/>
      <c r="J16" s="905"/>
      <c r="K16" s="905"/>
      <c r="L16" s="905"/>
      <c r="M16" s="905"/>
      <c r="N16" s="905"/>
      <c r="O16" s="906"/>
      <c r="Q16" s="133"/>
    </row>
    <row r="17" spans="2:30" x14ac:dyDescent="0.3">
      <c r="B17" s="910" t="s">
        <v>542</v>
      </c>
      <c r="C17" s="911"/>
      <c r="D17" s="911"/>
      <c r="E17" s="912"/>
      <c r="F17" s="907" t="str">
        <f>' 02. Assessment Data Entry Calc'!E15</f>
        <v>Category A</v>
      </c>
      <c r="G17" s="908"/>
      <c r="H17" s="908"/>
      <c r="I17" s="908"/>
      <c r="J17" s="908"/>
      <c r="K17" s="908"/>
      <c r="L17" s="908"/>
      <c r="M17" s="908"/>
      <c r="N17" s="908"/>
      <c r="O17" s="909"/>
      <c r="Q17" s="133"/>
    </row>
    <row r="18" spans="2:30" x14ac:dyDescent="0.3">
      <c r="B18" s="913" t="str">
        <f>' 02. Assessment Data Entry Calc'!B16</f>
        <v>Please complete Tab 01. ADF1 EEM Assessment</v>
      </c>
      <c r="C18" s="914"/>
      <c r="D18" s="914"/>
      <c r="E18" s="914"/>
      <c r="F18" s="914"/>
      <c r="G18" s="914"/>
      <c r="H18" s="914"/>
      <c r="I18" s="914"/>
      <c r="J18" s="914"/>
      <c r="K18" s="914"/>
      <c r="L18" s="914"/>
      <c r="M18" s="914"/>
      <c r="N18" s="914"/>
      <c r="O18" s="915"/>
      <c r="Q18" s="133"/>
    </row>
    <row r="19" spans="2:30" x14ac:dyDescent="0.3">
      <c r="B19" s="916"/>
      <c r="C19" s="917"/>
      <c r="D19" s="917"/>
      <c r="E19" s="917"/>
      <c r="F19" s="917"/>
      <c r="G19" s="917"/>
      <c r="H19" s="917"/>
      <c r="I19" s="917"/>
      <c r="J19" s="917"/>
      <c r="K19" s="917"/>
      <c r="L19" s="917"/>
      <c r="M19" s="917"/>
      <c r="N19" s="917"/>
      <c r="O19" s="918"/>
      <c r="Q19" s="133"/>
    </row>
    <row r="20" spans="2:30" x14ac:dyDescent="0.3">
      <c r="B20" s="919"/>
      <c r="C20" s="920"/>
      <c r="D20" s="920"/>
      <c r="E20" s="920"/>
      <c r="F20" s="920"/>
      <c r="G20" s="920"/>
      <c r="H20" s="920"/>
      <c r="I20" s="920"/>
      <c r="J20" s="920"/>
      <c r="K20" s="920"/>
      <c r="L20" s="920"/>
      <c r="M20" s="920"/>
      <c r="N20" s="920"/>
      <c r="O20" s="921"/>
      <c r="Q20" s="133"/>
    </row>
    <row r="21" spans="2:30" ht="4.5" customHeight="1" x14ac:dyDescent="0.3">
      <c r="B21" s="226"/>
      <c r="C21" s="45"/>
      <c r="D21" s="45"/>
      <c r="E21" s="45"/>
      <c r="F21" s="45"/>
      <c r="G21" s="45"/>
      <c r="H21" s="45"/>
      <c r="I21" s="45"/>
      <c r="J21" s="45"/>
      <c r="K21" s="45"/>
      <c r="L21" s="45"/>
      <c r="M21" s="529"/>
      <c r="N21" s="529"/>
      <c r="O21" s="530"/>
      <c r="Q21" s="133"/>
    </row>
    <row r="22" spans="2:30" ht="18" x14ac:dyDescent="0.3">
      <c r="B22" s="900" t="s">
        <v>278</v>
      </c>
      <c r="C22" s="901"/>
      <c r="D22" s="901"/>
      <c r="E22" s="901"/>
      <c r="F22" s="901"/>
      <c r="G22" s="901"/>
      <c r="H22" s="901"/>
      <c r="I22" s="901"/>
      <c r="J22" s="901"/>
      <c r="K22" s="901"/>
      <c r="L22" s="901"/>
      <c r="M22" s="901"/>
      <c r="N22" s="901"/>
      <c r="O22" s="902"/>
    </row>
    <row r="23" spans="2:30" ht="16.2" x14ac:dyDescent="0.3">
      <c r="B23" s="898" t="s">
        <v>93</v>
      </c>
      <c r="C23" s="899"/>
      <c r="D23" s="899"/>
      <c r="E23" s="899"/>
      <c r="F23" s="899"/>
      <c r="G23" s="899"/>
      <c r="H23" s="899"/>
      <c r="I23" s="899"/>
      <c r="J23" s="899"/>
      <c r="K23" s="899"/>
      <c r="L23" s="134" t="str">
        <f>' 02. Assessment Data Entry Calc'!L30</f>
        <v>No</v>
      </c>
      <c r="M23" s="1186" t="str">
        <f>' 02. Assessment Data Entry Calc'!L31</f>
        <v>No</v>
      </c>
      <c r="N23" s="1187"/>
      <c r="O23" s="1188"/>
      <c r="R23" s="135" t="s">
        <v>193</v>
      </c>
      <c r="S23" s="136"/>
      <c r="T23" s="136"/>
    </row>
    <row r="24" spans="2:30" ht="16.2" x14ac:dyDescent="0.3">
      <c r="B24" s="1078"/>
      <c r="C24" s="137" t="str">
        <f>IF(L23="Yes","Envelope Air Permeability","")</f>
        <v/>
      </c>
      <c r="D24" s="137"/>
      <c r="E24" s="137"/>
      <c r="F24" s="1060" t="str">
        <f>IF(L23="Yes",IF(' 02. Assessment Data Entry Calc'!L31="Yes",'03. Ventilation Strategy'!R23,'03. Ventilation Strategy'!R24),"")</f>
        <v/>
      </c>
      <c r="G24" s="1060"/>
      <c r="H24" s="1060"/>
      <c r="I24" s="1060"/>
      <c r="J24" s="1060"/>
      <c r="K24" s="1060"/>
      <c r="L24" s="1060"/>
      <c r="M24" s="1060"/>
      <c r="N24" s="1060"/>
      <c r="O24" s="1061"/>
      <c r="R24" s="135" t="s">
        <v>192</v>
      </c>
      <c r="S24" s="136"/>
      <c r="T24" s="136"/>
    </row>
    <row r="25" spans="2:30" x14ac:dyDescent="0.3">
      <c r="B25" s="1078"/>
      <c r="C25" s="1079" t="str">
        <f>IF(L23="Yes","Results comments:","")</f>
        <v/>
      </c>
      <c r="D25" s="1079"/>
      <c r="E25" s="1079"/>
      <c r="F25" s="1184" t="str">
        <f>IF(L23="Yes",' 02. Assessment Data Entry Calc'!D32,"")</f>
        <v/>
      </c>
      <c r="G25" s="1184"/>
      <c r="H25" s="1184"/>
      <c r="I25" s="1184"/>
      <c r="J25" s="1184"/>
      <c r="K25" s="1184"/>
      <c r="L25" s="1184"/>
      <c r="M25" s="1184"/>
      <c r="N25" s="1184"/>
      <c r="O25" s="1185"/>
      <c r="R25" s="1077" t="s">
        <v>148</v>
      </c>
      <c r="S25" s="1077"/>
      <c r="T25" s="1077"/>
      <c r="U25" s="1077"/>
      <c r="V25" s="1077"/>
      <c r="W25" s="1077"/>
      <c r="X25" s="1077"/>
      <c r="Y25" s="1077"/>
      <c r="Z25" s="1077"/>
      <c r="AA25" s="1077"/>
      <c r="AB25" s="1077"/>
      <c r="AC25" s="1077"/>
      <c r="AD25" s="1077"/>
    </row>
    <row r="26" spans="2:30" x14ac:dyDescent="0.3">
      <c r="B26" s="1078"/>
      <c r="C26" s="1079"/>
      <c r="D26" s="1079"/>
      <c r="E26" s="1079"/>
      <c r="F26" s="1184"/>
      <c r="G26" s="1184"/>
      <c r="H26" s="1184"/>
      <c r="I26" s="1184"/>
      <c r="J26" s="1184"/>
      <c r="K26" s="1184"/>
      <c r="L26" s="1184"/>
      <c r="M26" s="1184"/>
      <c r="N26" s="1184"/>
      <c r="O26" s="1185"/>
    </row>
    <row r="27" spans="2:30" ht="4.5" customHeight="1" x14ac:dyDescent="0.3">
      <c r="B27" s="1081"/>
      <c r="C27" s="1082"/>
      <c r="D27" s="1082"/>
      <c r="E27" s="1082"/>
      <c r="F27" s="1082"/>
      <c r="G27" s="1082"/>
      <c r="H27" s="1082"/>
      <c r="I27" s="1082"/>
      <c r="J27" s="1082"/>
      <c r="K27" s="1082"/>
      <c r="L27" s="1082"/>
      <c r="M27" s="1082"/>
      <c r="N27" s="1082"/>
      <c r="O27" s="1083"/>
    </row>
    <row r="28" spans="2:30" x14ac:dyDescent="0.3">
      <c r="B28" s="138" t="s">
        <v>94</v>
      </c>
      <c r="C28" s="139"/>
      <c r="D28" s="139"/>
      <c r="E28" s="139"/>
      <c r="F28" s="139"/>
      <c r="G28" s="139"/>
      <c r="H28" s="139"/>
      <c r="I28" s="139"/>
      <c r="J28" s="139"/>
      <c r="K28" s="139"/>
      <c r="L28" s="140" t="str">
        <f>' 02. Assessment Data Entry Calc'!L54</f>
        <v>No</v>
      </c>
      <c r="M28" s="1088"/>
      <c r="N28" s="1088"/>
      <c r="O28" s="1089"/>
    </row>
    <row r="29" spans="2:30" ht="16.2" x14ac:dyDescent="0.3">
      <c r="B29" s="1084"/>
      <c r="C29" s="736" t="str">
        <f>IF(L28="Yes","Air Permeability:","")</f>
        <v/>
      </c>
      <c r="D29" s="736"/>
      <c r="E29" s="736"/>
      <c r="F29" s="141" t="str">
        <f>IF($L$28="Yes",' 02. Assessment Data Entry Calc'!E56,"")</f>
        <v/>
      </c>
      <c r="G29" s="726" t="s">
        <v>36</v>
      </c>
      <c r="H29" s="726"/>
      <c r="I29" s="726"/>
      <c r="J29" s="726"/>
      <c r="K29" s="726"/>
      <c r="L29" s="726"/>
      <c r="M29" s="726"/>
      <c r="N29" s="726"/>
      <c r="O29" s="730"/>
    </row>
    <row r="30" spans="2:30" x14ac:dyDescent="0.3">
      <c r="B30" s="1084"/>
      <c r="C30" s="736" t="str">
        <f>IF(L28="Yes","Air Change Rate:","")</f>
        <v/>
      </c>
      <c r="D30" s="736"/>
      <c r="E30" s="736"/>
      <c r="F30" s="141" t="str">
        <f>IF($L$28="Yes",' 02. Assessment Data Entry Calc'!E57,"")</f>
        <v/>
      </c>
      <c r="G30" s="726" t="s">
        <v>78</v>
      </c>
      <c r="H30" s="726"/>
      <c r="I30" s="726"/>
      <c r="J30" s="726"/>
      <c r="K30" s="726"/>
      <c r="L30" s="726"/>
      <c r="M30" s="726"/>
      <c r="N30" s="726"/>
      <c r="O30" s="730"/>
      <c r="R30" s="142" t="str">
        <f>IF(AA27="Yes","Air Change Rate:","")</f>
        <v/>
      </c>
    </row>
    <row r="31" spans="2:30" x14ac:dyDescent="0.3">
      <c r="B31" s="1084"/>
      <c r="C31" s="1080" t="str">
        <f>IF(L28="Yes","Results comments:","")</f>
        <v/>
      </c>
      <c r="D31" s="1080"/>
      <c r="E31" s="1080"/>
      <c r="F31" s="781" t="str">
        <f>IF(L28="Yes",' 02. Assessment Data Entry Calc'!D59,"")</f>
        <v/>
      </c>
      <c r="G31" s="781"/>
      <c r="H31" s="781"/>
      <c r="I31" s="781"/>
      <c r="J31" s="781"/>
      <c r="K31" s="781"/>
      <c r="L31" s="781"/>
      <c r="M31" s="781"/>
      <c r="N31" s="781"/>
      <c r="O31" s="891"/>
    </row>
    <row r="32" spans="2:30" x14ac:dyDescent="0.3">
      <c r="B32" s="1084"/>
      <c r="C32" s="1080"/>
      <c r="D32" s="1080"/>
      <c r="E32" s="1080"/>
      <c r="F32" s="781"/>
      <c r="G32" s="781"/>
      <c r="H32" s="781"/>
      <c r="I32" s="781"/>
      <c r="J32" s="781"/>
      <c r="K32" s="781"/>
      <c r="L32" s="781"/>
      <c r="M32" s="781"/>
      <c r="N32" s="781"/>
      <c r="O32" s="891"/>
    </row>
    <row r="33" spans="2:30" x14ac:dyDescent="0.3">
      <c r="B33" s="1084"/>
      <c r="C33" s="1080"/>
      <c r="D33" s="1080"/>
      <c r="E33" s="1080"/>
      <c r="F33" s="1091" t="str">
        <f>IF(L28="Yes",' 02. Assessment Data Entry Calc'!D60,"")</f>
        <v/>
      </c>
      <c r="G33" s="1091"/>
      <c r="H33" s="1091"/>
      <c r="I33" s="1091"/>
      <c r="J33" s="1091"/>
      <c r="K33" s="1091"/>
      <c r="L33" s="1091"/>
      <c r="M33" s="1091"/>
      <c r="N33" s="1091"/>
      <c r="O33" s="1092"/>
    </row>
    <row r="34" spans="2:30" ht="4.5" customHeight="1" x14ac:dyDescent="0.3">
      <c r="B34" s="1081"/>
      <c r="C34" s="1082"/>
      <c r="D34" s="1082"/>
      <c r="E34" s="1082"/>
      <c r="F34" s="1082"/>
      <c r="G34" s="1082"/>
      <c r="H34" s="1082"/>
      <c r="I34" s="1082"/>
      <c r="J34" s="1082"/>
      <c r="K34" s="1082"/>
      <c r="L34" s="1082"/>
      <c r="M34" s="1082"/>
      <c r="N34" s="1082"/>
      <c r="O34" s="1083"/>
    </row>
    <row r="35" spans="2:30" ht="12.75" customHeight="1" x14ac:dyDescent="0.3">
      <c r="B35" s="893"/>
      <c r="C35" s="893"/>
      <c r="D35" s="893"/>
      <c r="E35" s="893"/>
      <c r="F35" s="893"/>
      <c r="G35" s="893"/>
      <c r="H35" s="893"/>
      <c r="I35" s="893"/>
      <c r="J35" s="893"/>
      <c r="K35" s="893"/>
      <c r="L35" s="893"/>
      <c r="M35" s="893"/>
      <c r="N35" s="893"/>
      <c r="O35" s="893"/>
    </row>
    <row r="36" spans="2:30" ht="27" customHeight="1" x14ac:dyDescent="0.3">
      <c r="B36" s="904" t="s">
        <v>101</v>
      </c>
      <c r="C36" s="905"/>
      <c r="D36" s="905"/>
      <c r="E36" s="905"/>
      <c r="F36" s="905"/>
      <c r="G36" s="905"/>
      <c r="H36" s="905"/>
      <c r="I36" s="905"/>
      <c r="J36" s="905"/>
      <c r="K36" s="905"/>
      <c r="L36" s="905"/>
      <c r="M36" s="905"/>
      <c r="N36" s="905"/>
      <c r="O36" s="906"/>
      <c r="Q36" s="143" t="s">
        <v>46</v>
      </c>
      <c r="R36" s="1077" t="s">
        <v>106</v>
      </c>
      <c r="S36" s="1077"/>
      <c r="T36" s="1077"/>
      <c r="U36" s="1077"/>
      <c r="V36" s="1077"/>
      <c r="W36" s="1077"/>
      <c r="X36" s="1077"/>
      <c r="Y36" s="1077"/>
      <c r="Z36" s="1077"/>
      <c r="AA36" s="1077"/>
      <c r="AB36" s="1077"/>
      <c r="AC36" s="1077"/>
      <c r="AD36" s="1077"/>
    </row>
    <row r="37" spans="2:30" x14ac:dyDescent="0.3">
      <c r="B37" s="1181" t="str">
        <f>IF(AND(L23="Yes",M23="Yes"),R36,IF(AND(L23="Yes",M23="No"),R37,' 02. Assessment Data Entry Calc'!D46))</f>
        <v>Assessment Incomplete - Please check Section 1.6 &amp; 1.7 OR complete Section 1.8, each room type and the extract fan detail for each room in the property in the Assessment Data Entry Tab.</v>
      </c>
      <c r="C37" s="1182"/>
      <c r="D37" s="1182"/>
      <c r="E37" s="1182"/>
      <c r="F37" s="1182"/>
      <c r="G37" s="1182"/>
      <c r="H37" s="1182"/>
      <c r="I37" s="1182"/>
      <c r="J37" s="1182"/>
      <c r="K37" s="1182"/>
      <c r="L37" s="1182"/>
      <c r="M37" s="1182"/>
      <c r="N37" s="1182"/>
      <c r="O37" s="1183"/>
      <c r="Q37" s="143" t="s">
        <v>197</v>
      </c>
      <c r="R37" s="1142" t="s">
        <v>204</v>
      </c>
      <c r="S37" s="1142"/>
      <c r="T37" s="1142"/>
      <c r="U37" s="1142"/>
      <c r="V37" s="1142"/>
      <c r="W37" s="1142"/>
      <c r="X37" s="1142"/>
      <c r="Y37" s="1142"/>
      <c r="Z37" s="1142"/>
      <c r="AA37" s="1142"/>
      <c r="AB37" s="1142"/>
      <c r="AC37" s="1142"/>
      <c r="AD37" s="122"/>
    </row>
    <row r="38" spans="2:30" x14ac:dyDescent="0.3">
      <c r="B38" s="1181"/>
      <c r="C38" s="1182"/>
      <c r="D38" s="1182"/>
      <c r="E38" s="1182"/>
      <c r="F38" s="1182"/>
      <c r="G38" s="1182"/>
      <c r="H38" s="1182"/>
      <c r="I38" s="1182"/>
      <c r="J38" s="1182"/>
      <c r="K38" s="1182"/>
      <c r="L38" s="1182"/>
      <c r="M38" s="1182"/>
      <c r="N38" s="1182"/>
      <c r="O38" s="1183"/>
      <c r="Q38" s="122" t="b">
        <f>ISNUMBER(SEARCH("*No action*",B37))</f>
        <v>0</v>
      </c>
      <c r="R38" s="122" t="s">
        <v>132</v>
      </c>
    </row>
    <row r="39" spans="2:30" ht="6.75" customHeight="1" x14ac:dyDescent="0.3">
      <c r="B39" s="895"/>
      <c r="C39" s="896"/>
      <c r="D39" s="896"/>
      <c r="E39" s="896"/>
      <c r="F39" s="896"/>
      <c r="G39" s="896"/>
      <c r="H39" s="896"/>
      <c r="I39" s="896"/>
      <c r="J39" s="896"/>
      <c r="K39" s="896"/>
      <c r="L39" s="896"/>
      <c r="M39" s="896"/>
      <c r="N39" s="896"/>
      <c r="O39" s="897"/>
    </row>
    <row r="40" spans="2:30" ht="15.6" x14ac:dyDescent="0.3">
      <c r="B40" s="1072" t="s">
        <v>261</v>
      </c>
      <c r="C40" s="1073"/>
      <c r="D40" s="1073"/>
      <c r="E40" s="1073"/>
      <c r="F40" s="1073"/>
      <c r="G40" s="1073"/>
      <c r="H40" s="1073"/>
      <c r="I40" s="1073"/>
      <c r="J40" s="1073"/>
      <c r="K40" s="1073"/>
      <c r="L40" s="1073"/>
      <c r="M40" s="1073"/>
      <c r="N40" s="1073"/>
      <c r="O40" s="1074"/>
    </row>
    <row r="41" spans="2:30" ht="36" customHeight="1" x14ac:dyDescent="0.3">
      <c r="B41" s="1086" t="s">
        <v>252</v>
      </c>
      <c r="C41" s="1087"/>
      <c r="D41" s="1087"/>
      <c r="E41" s="1075" t="s">
        <v>56</v>
      </c>
      <c r="F41" s="1075"/>
      <c r="G41" s="1075" t="s">
        <v>256</v>
      </c>
      <c r="H41" s="1075"/>
      <c r="I41" s="1075"/>
      <c r="J41" s="1075"/>
      <c r="K41" s="1075" t="s">
        <v>242</v>
      </c>
      <c r="L41" s="1075"/>
      <c r="M41" s="1075"/>
      <c r="N41" s="1075"/>
      <c r="O41" s="1090"/>
      <c r="Q41" s="1085" t="s">
        <v>255</v>
      </c>
      <c r="R41" s="1085"/>
      <c r="S41" s="1085"/>
      <c r="T41" s="1085"/>
      <c r="U41" s="1085"/>
    </row>
    <row r="42" spans="2:30" ht="15" customHeight="1" x14ac:dyDescent="0.3">
      <c r="B42" s="903" t="str">
        <f>IF(' 02. Assessment Data Entry Calc'!C39=0,"",' 02. Assessment Data Entry Calc'!C39)</f>
        <v/>
      </c>
      <c r="C42" s="781"/>
      <c r="D42" s="781"/>
      <c r="E42" s="1076" t="str">
        <f>IF(' 02. Assessment Data Entry Calc'!E39=0,"",' 02. Assessment Data Entry Calc'!E39)</f>
        <v/>
      </c>
      <c r="F42" s="1076"/>
      <c r="G42" s="781" t="str">
        <f>IF(' 02. Assessment Data Entry Calc'!F39=0,"",' 02. Assessment Data Entry Calc'!F39)</f>
        <v/>
      </c>
      <c r="H42" s="781"/>
      <c r="I42" s="781"/>
      <c r="J42" s="781"/>
      <c r="K42" s="781" t="str">
        <f>IF(' 02. Assessment Data Entry Calc'!I39=0,"",' 02. Assessment Data Entry Calc'!I39)</f>
        <v/>
      </c>
      <c r="L42" s="781"/>
      <c r="M42" s="781"/>
      <c r="N42" s="781"/>
      <c r="O42" s="891"/>
      <c r="Q42" s="144" t="s">
        <v>253</v>
      </c>
      <c r="R42" s="144"/>
      <c r="S42" s="145"/>
      <c r="T42" s="145"/>
      <c r="U42" s="146" t="str">
        <f>' 02. Assessment Data Entry Calc'!L35</f>
        <v>No</v>
      </c>
    </row>
    <row r="43" spans="2:30" ht="15" customHeight="1" x14ac:dyDescent="0.3">
      <c r="B43" s="903" t="str">
        <f>IF(' 02. Assessment Data Entry Calc'!C40=0,"",' 02. Assessment Data Entry Calc'!C40)</f>
        <v/>
      </c>
      <c r="C43" s="781"/>
      <c r="D43" s="781"/>
      <c r="E43" s="1076" t="str">
        <f>IF(' 02. Assessment Data Entry Calc'!E40=0,"",' 02. Assessment Data Entry Calc'!E40)</f>
        <v/>
      </c>
      <c r="F43" s="1076"/>
      <c r="G43" s="781" t="str">
        <f>IF(' 02. Assessment Data Entry Calc'!F40=0,"",' 02. Assessment Data Entry Calc'!F40)</f>
        <v/>
      </c>
      <c r="H43" s="781"/>
      <c r="I43" s="781"/>
      <c r="J43" s="781"/>
      <c r="K43" s="781" t="str">
        <f>IF(' 02. Assessment Data Entry Calc'!I40=0,"",IF(' 02. Assessment Data Entry Calc'!I40="Please See Point 2.5",$Q$45,' 02. Assessment Data Entry Calc'!I40))</f>
        <v/>
      </c>
      <c r="L43" s="781"/>
      <c r="M43" s="781"/>
      <c r="N43" s="781"/>
      <c r="O43" s="891"/>
      <c r="Q43" s="144" t="s">
        <v>254</v>
      </c>
      <c r="R43" s="144"/>
      <c r="S43" s="145"/>
      <c r="T43" s="145"/>
      <c r="U43" s="147" t="str">
        <f>' 02. Assessment Data Entry Calc'!L36</f>
        <v>No</v>
      </c>
    </row>
    <row r="44" spans="2:30" ht="15" customHeight="1" x14ac:dyDescent="0.3">
      <c r="B44" s="903" t="str">
        <f>IF(' 02. Assessment Data Entry Calc'!C41=0,"",' 02. Assessment Data Entry Calc'!C41)</f>
        <v/>
      </c>
      <c r="C44" s="781"/>
      <c r="D44" s="781"/>
      <c r="E44" s="1076" t="str">
        <f>IF(' 02. Assessment Data Entry Calc'!E41=0,"",' 02. Assessment Data Entry Calc'!E41)</f>
        <v/>
      </c>
      <c r="F44" s="1076"/>
      <c r="G44" s="781" t="str">
        <f>IF(' 02. Assessment Data Entry Calc'!F41=0,"",' 02. Assessment Data Entry Calc'!F41)</f>
        <v/>
      </c>
      <c r="H44" s="781"/>
      <c r="I44" s="781"/>
      <c r="J44" s="781"/>
      <c r="K44" s="781" t="str">
        <f>IF(' 02. Assessment Data Entry Calc'!I41=0,"",' 02. Assessment Data Entry Calc'!I41)</f>
        <v/>
      </c>
      <c r="L44" s="781"/>
      <c r="M44" s="781"/>
      <c r="N44" s="781"/>
      <c r="O44" s="891"/>
      <c r="U44" s="148" t="str">
        <f>IF(U42="Yes","Yes",IF(U43="Yes","Yes",""))</f>
        <v/>
      </c>
    </row>
    <row r="45" spans="2:30" ht="15" customHeight="1" x14ac:dyDescent="0.3">
      <c r="B45" s="903" t="str">
        <f>IF(' 02. Assessment Data Entry Calc'!C42=0,"",' 02. Assessment Data Entry Calc'!C42)</f>
        <v/>
      </c>
      <c r="C45" s="781"/>
      <c r="D45" s="781"/>
      <c r="E45" s="1076" t="str">
        <f>IF(' 02. Assessment Data Entry Calc'!E42=0,"",' 02. Assessment Data Entry Calc'!E42)</f>
        <v/>
      </c>
      <c r="F45" s="1076"/>
      <c r="G45" s="781" t="str">
        <f>IF(' 02. Assessment Data Entry Calc'!F42=0,"",' 02. Assessment Data Entry Calc'!F42)</f>
        <v/>
      </c>
      <c r="H45" s="781"/>
      <c r="I45" s="781"/>
      <c r="J45" s="781"/>
      <c r="K45" s="781" t="str">
        <f>IF(' 02. Assessment Data Entry Calc'!I42=0,"",' 02. Assessment Data Entry Calc'!I42)</f>
        <v/>
      </c>
      <c r="L45" s="781"/>
      <c r="M45" s="781"/>
      <c r="N45" s="781"/>
      <c r="O45" s="891"/>
      <c r="Q45" s="122" t="s">
        <v>260</v>
      </c>
    </row>
    <row r="46" spans="2:30" ht="15" customHeight="1" x14ac:dyDescent="0.3">
      <c r="B46" s="903" t="str">
        <f>IF(' 02. Assessment Data Entry Calc'!C43=0,"",' 02. Assessment Data Entry Calc'!C43)</f>
        <v/>
      </c>
      <c r="C46" s="781"/>
      <c r="D46" s="781"/>
      <c r="E46" s="1076" t="str">
        <f>IF(' 02. Assessment Data Entry Calc'!E43=0,"",' 02. Assessment Data Entry Calc'!E43)</f>
        <v/>
      </c>
      <c r="F46" s="1076"/>
      <c r="G46" s="781" t="str">
        <f>IF(' 02. Assessment Data Entry Calc'!F43=0,"",' 02. Assessment Data Entry Calc'!F43)</f>
        <v/>
      </c>
      <c r="H46" s="781"/>
      <c r="I46" s="781"/>
      <c r="J46" s="781"/>
      <c r="K46" s="781" t="str">
        <f>IF(' 02. Assessment Data Entry Calc'!I43=0,"",' 02. Assessment Data Entry Calc'!I43)</f>
        <v/>
      </c>
      <c r="L46" s="781"/>
      <c r="M46" s="781"/>
      <c r="N46" s="781"/>
      <c r="O46" s="891"/>
    </row>
    <row r="47" spans="2:30" ht="15" customHeight="1" x14ac:dyDescent="0.3">
      <c r="B47" s="903" t="str">
        <f>IF(' 02. Assessment Data Entry Calc'!C44=0,"",' 02. Assessment Data Entry Calc'!C44)</f>
        <v/>
      </c>
      <c r="C47" s="781"/>
      <c r="D47" s="781"/>
      <c r="E47" s="1076" t="str">
        <f>IF(' 02. Assessment Data Entry Calc'!E44=0,"",' 02. Assessment Data Entry Calc'!E44)</f>
        <v/>
      </c>
      <c r="F47" s="1076"/>
      <c r="G47" s="781" t="str">
        <f>IF(' 02. Assessment Data Entry Calc'!F44=0,"",' 02. Assessment Data Entry Calc'!F44)</f>
        <v/>
      </c>
      <c r="H47" s="781"/>
      <c r="I47" s="781"/>
      <c r="J47" s="781"/>
      <c r="K47" s="781" t="str">
        <f>IF(' 02. Assessment Data Entry Calc'!I44=0,"",' 02. Assessment Data Entry Calc'!I44)</f>
        <v/>
      </c>
      <c r="L47" s="781"/>
      <c r="M47" s="781"/>
      <c r="N47" s="781"/>
      <c r="O47" s="891"/>
    </row>
    <row r="48" spans="2:30" ht="4.5" customHeight="1" x14ac:dyDescent="0.3">
      <c r="B48" s="895"/>
      <c r="C48" s="896"/>
      <c r="D48" s="896"/>
      <c r="E48" s="896"/>
      <c r="F48" s="896"/>
      <c r="G48" s="896"/>
      <c r="H48" s="896"/>
      <c r="I48" s="896"/>
      <c r="J48" s="896"/>
      <c r="K48" s="896"/>
      <c r="L48" s="896"/>
      <c r="M48" s="896"/>
      <c r="N48" s="896"/>
      <c r="O48" s="897"/>
    </row>
    <row r="49" spans="2:20" ht="18" customHeight="1" x14ac:dyDescent="0.3">
      <c r="B49" s="1005" t="str">
        <f>IF(B37=R38,"",R49)</f>
        <v>Upgrade requirements for compliance with PAS2035 and ADF1</v>
      </c>
      <c r="C49" s="1006"/>
      <c r="D49" s="1006"/>
      <c r="E49" s="1007" t="str">
        <f>IF(Q50="OK",R50,' 02. Assessment Data Entry Calc'!$D48)</f>
        <v>INCOMPLETE - Please return to the Assessment Data Entry tab and complete comment box for - Comments / Actions Required to Make Extract Ventilation Compliant</v>
      </c>
      <c r="F49" s="1008"/>
      <c r="G49" s="1008"/>
      <c r="H49" s="1008"/>
      <c r="I49" s="1008"/>
      <c r="J49" s="1008"/>
      <c r="K49" s="1008"/>
      <c r="L49" s="1008"/>
      <c r="M49" s="1008"/>
      <c r="N49" s="1008"/>
      <c r="O49" s="1009"/>
      <c r="R49" s="149" t="s">
        <v>107</v>
      </c>
      <c r="S49" s="150"/>
      <c r="T49" s="150"/>
    </row>
    <row r="50" spans="2:20" ht="18" customHeight="1" x14ac:dyDescent="0.3">
      <c r="B50" s="1005"/>
      <c r="C50" s="1006"/>
      <c r="D50" s="1006"/>
      <c r="E50" s="1010"/>
      <c r="F50" s="1011"/>
      <c r="G50" s="1011"/>
      <c r="H50" s="1011"/>
      <c r="I50" s="1011"/>
      <c r="J50" s="1011"/>
      <c r="K50" s="1011"/>
      <c r="L50" s="1011"/>
      <c r="M50" s="1011"/>
      <c r="N50" s="1011"/>
      <c r="O50" s="1012"/>
      <c r="Q50" s="151" t="str">
        <f>IF(ISNUMBER(SEARCH("FREE",' 02. Assessment Data Entry Calc'!$D48))=TRUE,"OK",IF(' 02. Assessment Data Entry Calc'!$D48="","OK","NOT"))</f>
        <v>OK</v>
      </c>
      <c r="R50" s="122" t="s">
        <v>303</v>
      </c>
      <c r="S50" s="150"/>
      <c r="T50" s="150"/>
    </row>
    <row r="51" spans="2:20" ht="18" customHeight="1" x14ac:dyDescent="0.3">
      <c r="B51" s="1005"/>
      <c r="C51" s="1006"/>
      <c r="D51" s="1006"/>
      <c r="E51" s="1013"/>
      <c r="F51" s="1014"/>
      <c r="G51" s="1014"/>
      <c r="H51" s="1014"/>
      <c r="I51" s="1014"/>
      <c r="J51" s="1014"/>
      <c r="K51" s="1014"/>
      <c r="L51" s="1014"/>
      <c r="M51" s="1014"/>
      <c r="N51" s="1014"/>
      <c r="O51" s="1015"/>
      <c r="R51" s="152"/>
      <c r="S51" s="150"/>
      <c r="T51" s="150"/>
    </row>
    <row r="52" spans="2:20" ht="6.75" customHeight="1" x14ac:dyDescent="0.3">
      <c r="B52" s="1081"/>
      <c r="C52" s="1082"/>
      <c r="D52" s="1082"/>
      <c r="E52" s="1082"/>
      <c r="F52" s="1082"/>
      <c r="G52" s="1082"/>
      <c r="H52" s="1082"/>
      <c r="I52" s="1082"/>
      <c r="J52" s="1082"/>
      <c r="K52" s="1082"/>
      <c r="L52" s="1082"/>
      <c r="M52" s="1082"/>
      <c r="N52" s="1082"/>
      <c r="O52" s="1083"/>
    </row>
    <row r="53" spans="2:20" ht="6.75" customHeight="1" x14ac:dyDescent="0.3">
      <c r="B53" s="153"/>
      <c r="C53" s="154"/>
      <c r="D53" s="154"/>
      <c r="E53" s="154"/>
      <c r="F53" s="154"/>
      <c r="G53" s="154"/>
      <c r="H53" s="154"/>
      <c r="I53" s="154"/>
      <c r="J53" s="154"/>
      <c r="K53" s="154"/>
      <c r="L53" s="154"/>
      <c r="M53" s="154"/>
      <c r="N53" s="154"/>
      <c r="O53" s="155"/>
    </row>
    <row r="54" spans="2:20" ht="30.75" customHeight="1" x14ac:dyDescent="0.3">
      <c r="B54" s="156"/>
      <c r="C54" s="157"/>
      <c r="D54" s="157"/>
      <c r="E54" s="157"/>
      <c r="F54" s="157"/>
      <c r="G54" s="157"/>
      <c r="H54" s="157"/>
      <c r="I54" s="157"/>
      <c r="J54" s="157"/>
      <c r="K54" s="157"/>
      <c r="L54" s="157"/>
      <c r="M54" s="157"/>
      <c r="N54" s="157"/>
      <c r="O54" s="158"/>
    </row>
    <row r="55" spans="2:20" ht="13.5" customHeight="1" x14ac:dyDescent="0.3">
      <c r="B55" s="159"/>
      <c r="C55" s="1156" t="s">
        <v>279</v>
      </c>
      <c r="D55" s="1156"/>
      <c r="E55" s="1156"/>
      <c r="F55" s="1156"/>
      <c r="G55" s="1156"/>
      <c r="H55" s="1156"/>
      <c r="I55" s="1156"/>
      <c r="J55" s="1156"/>
      <c r="K55" s="1156"/>
      <c r="L55" s="1156"/>
      <c r="M55" s="1156"/>
      <c r="N55" s="157"/>
      <c r="O55" s="158"/>
    </row>
    <row r="56" spans="2:20" ht="18.75" customHeight="1" x14ac:dyDescent="0.3">
      <c r="B56" s="159"/>
      <c r="C56" s="1156"/>
      <c r="D56" s="1156"/>
      <c r="E56" s="1156"/>
      <c r="F56" s="1156"/>
      <c r="G56" s="1156"/>
      <c r="H56" s="1156"/>
      <c r="I56" s="1156"/>
      <c r="J56" s="1156"/>
      <c r="K56" s="1156"/>
      <c r="L56" s="1156"/>
      <c r="M56" s="1156"/>
      <c r="N56" s="157"/>
      <c r="O56" s="158"/>
    </row>
    <row r="57" spans="2:20" ht="18.75" customHeight="1" x14ac:dyDescent="0.3">
      <c r="B57" s="159"/>
      <c r="C57" s="160"/>
      <c r="D57" s="160"/>
      <c r="E57" s="160"/>
      <c r="F57" s="160"/>
      <c r="G57" s="160"/>
      <c r="H57" s="160"/>
      <c r="I57" s="160"/>
      <c r="J57" s="160"/>
      <c r="K57" s="160"/>
      <c r="L57" s="160"/>
      <c r="M57" s="160"/>
      <c r="N57" s="157"/>
      <c r="O57" s="158"/>
    </row>
    <row r="58" spans="2:20" ht="13.5" customHeight="1" x14ac:dyDescent="0.3">
      <c r="B58" s="159"/>
      <c r="C58" s="928" t="s">
        <v>156</v>
      </c>
      <c r="D58" s="929"/>
      <c r="E58" s="929"/>
      <c r="F58" s="929"/>
      <c r="G58" s="930"/>
      <c r="H58" s="161"/>
      <c r="I58" s="1157" t="s">
        <v>553</v>
      </c>
      <c r="J58" s="1158"/>
      <c r="K58" s="1158"/>
      <c r="L58" s="1158"/>
      <c r="M58" s="1159"/>
      <c r="N58" s="157"/>
      <c r="O58" s="158"/>
    </row>
    <row r="59" spans="2:20" ht="17.25" customHeight="1" x14ac:dyDescent="0.3">
      <c r="B59" s="159"/>
      <c r="C59" s="1113"/>
      <c r="D59" s="1114"/>
      <c r="E59" s="1114"/>
      <c r="F59" s="1114"/>
      <c r="G59" s="1115"/>
      <c r="H59" s="161"/>
      <c r="I59" s="1160"/>
      <c r="J59" s="1161"/>
      <c r="K59" s="1161"/>
      <c r="L59" s="1161"/>
      <c r="M59" s="1162"/>
      <c r="N59" s="157"/>
      <c r="O59" s="158"/>
    </row>
    <row r="60" spans="2:20" ht="13.5" customHeight="1" x14ac:dyDescent="0.3">
      <c r="B60" s="159"/>
      <c r="C60" s="1163" t="s">
        <v>1</v>
      </c>
      <c r="D60" s="1164"/>
      <c r="E60" s="1164"/>
      <c r="F60" s="997" t="s">
        <v>155</v>
      </c>
      <c r="G60" s="998"/>
      <c r="H60" s="161"/>
      <c r="I60" s="1151" t="s">
        <v>20</v>
      </c>
      <c r="J60" s="1152"/>
      <c r="K60" s="1152"/>
      <c r="L60" s="1145" t="s">
        <v>21</v>
      </c>
      <c r="M60" s="1146"/>
      <c r="N60" s="157"/>
      <c r="O60" s="158"/>
    </row>
    <row r="61" spans="2:20" ht="13.5" customHeight="1" x14ac:dyDescent="0.4">
      <c r="B61" s="159"/>
      <c r="C61" s="1116" t="s">
        <v>16</v>
      </c>
      <c r="D61" s="1117"/>
      <c r="E61" s="1117"/>
      <c r="F61" s="941">
        <v>30</v>
      </c>
      <c r="G61" s="942"/>
      <c r="H61" s="161"/>
      <c r="I61" s="1153"/>
      <c r="J61" s="997"/>
      <c r="K61" s="997"/>
      <c r="L61" s="1147"/>
      <c r="M61" s="1148"/>
      <c r="N61" s="157"/>
      <c r="O61" s="158"/>
      <c r="R61" s="162"/>
    </row>
    <row r="62" spans="2:20" ht="13.5" customHeight="1" x14ac:dyDescent="0.3">
      <c r="B62" s="159"/>
      <c r="C62" s="1116" t="s">
        <v>15</v>
      </c>
      <c r="D62" s="1117"/>
      <c r="E62" s="1117"/>
      <c r="F62" s="941">
        <v>60</v>
      </c>
      <c r="G62" s="942"/>
      <c r="H62" s="161"/>
      <c r="I62" s="1154"/>
      <c r="J62" s="1155"/>
      <c r="K62" s="1155"/>
      <c r="L62" s="1149"/>
      <c r="M62" s="1150"/>
      <c r="N62" s="157"/>
      <c r="O62" s="158"/>
    </row>
    <row r="63" spans="2:20" ht="13.5" customHeight="1" x14ac:dyDescent="0.3">
      <c r="B63" s="159"/>
      <c r="C63" s="1116" t="s">
        <v>12</v>
      </c>
      <c r="D63" s="1117"/>
      <c r="E63" s="1117"/>
      <c r="F63" s="941">
        <v>30</v>
      </c>
      <c r="G63" s="942"/>
      <c r="H63" s="161"/>
      <c r="I63" s="940">
        <v>1</v>
      </c>
      <c r="J63" s="941"/>
      <c r="K63" s="941"/>
      <c r="L63" s="941">
        <v>19</v>
      </c>
      <c r="M63" s="942"/>
      <c r="N63" s="157"/>
      <c r="O63" s="158"/>
    </row>
    <row r="64" spans="2:20" ht="13.5" customHeight="1" x14ac:dyDescent="0.3">
      <c r="B64" s="159"/>
      <c r="C64" s="1116" t="s">
        <v>5</v>
      </c>
      <c r="D64" s="1117"/>
      <c r="E64" s="1117"/>
      <c r="F64" s="941">
        <v>15</v>
      </c>
      <c r="G64" s="942"/>
      <c r="H64" s="161"/>
      <c r="I64" s="940">
        <v>2</v>
      </c>
      <c r="J64" s="941"/>
      <c r="K64" s="941"/>
      <c r="L64" s="941">
        <v>25</v>
      </c>
      <c r="M64" s="942"/>
      <c r="N64" s="157"/>
      <c r="O64" s="158"/>
    </row>
    <row r="65" spans="2:18" ht="13.5" customHeight="1" x14ac:dyDescent="0.3">
      <c r="B65" s="159"/>
      <c r="C65" s="1116" t="s">
        <v>49</v>
      </c>
      <c r="D65" s="1117"/>
      <c r="E65" s="1117"/>
      <c r="F65" s="941">
        <v>6</v>
      </c>
      <c r="G65" s="942"/>
      <c r="H65" s="161"/>
      <c r="I65" s="940">
        <v>3</v>
      </c>
      <c r="J65" s="941"/>
      <c r="K65" s="941"/>
      <c r="L65" s="941">
        <v>31</v>
      </c>
      <c r="M65" s="942"/>
      <c r="N65" s="157"/>
      <c r="O65" s="158"/>
    </row>
    <row r="66" spans="2:18" ht="13.5" customHeight="1" x14ac:dyDescent="0.3">
      <c r="B66" s="159"/>
      <c r="C66" s="163"/>
      <c r="D66" s="163"/>
      <c r="E66" s="163"/>
      <c r="F66" s="163"/>
      <c r="G66" s="163"/>
      <c r="H66" s="161"/>
      <c r="I66" s="940">
        <v>4</v>
      </c>
      <c r="J66" s="941"/>
      <c r="K66" s="941"/>
      <c r="L66" s="941">
        <v>37</v>
      </c>
      <c r="M66" s="942"/>
      <c r="N66" s="157"/>
      <c r="O66" s="158"/>
    </row>
    <row r="67" spans="2:18" ht="13.5" customHeight="1" x14ac:dyDescent="0.3">
      <c r="B67" s="159"/>
      <c r="C67" s="928" t="s">
        <v>17</v>
      </c>
      <c r="D67" s="929"/>
      <c r="E67" s="929"/>
      <c r="F67" s="929"/>
      <c r="G67" s="930"/>
      <c r="H67" s="161"/>
      <c r="I67" s="940">
        <v>5</v>
      </c>
      <c r="J67" s="941"/>
      <c r="K67" s="941"/>
      <c r="L67" s="941">
        <v>43</v>
      </c>
      <c r="M67" s="942"/>
      <c r="N67" s="157"/>
      <c r="O67" s="158"/>
    </row>
    <row r="68" spans="2:18" ht="15" customHeight="1" x14ac:dyDescent="0.3">
      <c r="B68" s="159"/>
      <c r="C68" s="931"/>
      <c r="D68" s="932"/>
      <c r="E68" s="932"/>
      <c r="F68" s="932"/>
      <c r="G68" s="933"/>
      <c r="H68" s="161"/>
      <c r="I68" s="164" t="s">
        <v>22</v>
      </c>
      <c r="J68" s="165"/>
      <c r="K68" s="165"/>
      <c r="L68" s="165"/>
      <c r="M68" s="166"/>
      <c r="N68" s="157"/>
      <c r="O68" s="158"/>
    </row>
    <row r="69" spans="2:18" ht="13.5" customHeight="1" x14ac:dyDescent="0.3">
      <c r="B69" s="159"/>
      <c r="C69" s="948" t="s">
        <v>1</v>
      </c>
      <c r="D69" s="949"/>
      <c r="E69" s="949"/>
      <c r="F69" s="950" t="s">
        <v>18</v>
      </c>
      <c r="G69" s="951"/>
      <c r="H69" s="157"/>
      <c r="I69" s="934" t="s">
        <v>556</v>
      </c>
      <c r="J69" s="935"/>
      <c r="K69" s="935"/>
      <c r="L69" s="935"/>
      <c r="M69" s="936"/>
      <c r="N69" s="157"/>
      <c r="O69" s="158"/>
    </row>
    <row r="70" spans="2:18" ht="13.5" customHeight="1" x14ac:dyDescent="0.3">
      <c r="B70" s="159"/>
      <c r="C70" s="1127" t="s">
        <v>6</v>
      </c>
      <c r="D70" s="1128"/>
      <c r="E70" s="1128"/>
      <c r="F70" s="952">
        <v>13</v>
      </c>
      <c r="G70" s="953"/>
      <c r="H70" s="157"/>
      <c r="I70" s="934"/>
      <c r="J70" s="935"/>
      <c r="K70" s="935"/>
      <c r="L70" s="935"/>
      <c r="M70" s="936"/>
      <c r="N70" s="157"/>
      <c r="O70" s="158"/>
    </row>
    <row r="71" spans="2:18" ht="13.5" customHeight="1" x14ac:dyDescent="0.3">
      <c r="B71" s="159"/>
      <c r="C71" s="1127" t="s">
        <v>7</v>
      </c>
      <c r="D71" s="1128"/>
      <c r="E71" s="1128"/>
      <c r="F71" s="952">
        <v>8</v>
      </c>
      <c r="G71" s="953"/>
      <c r="H71" s="157"/>
      <c r="I71" s="934"/>
      <c r="J71" s="935"/>
      <c r="K71" s="935"/>
      <c r="L71" s="935"/>
      <c r="M71" s="936"/>
      <c r="N71" s="157"/>
      <c r="O71" s="158"/>
    </row>
    <row r="72" spans="2:18" ht="13.5" customHeight="1" x14ac:dyDescent="0.3">
      <c r="B72" s="159"/>
      <c r="C72" s="1127" t="s">
        <v>5</v>
      </c>
      <c r="D72" s="1128"/>
      <c r="E72" s="1128"/>
      <c r="F72" s="952">
        <v>8</v>
      </c>
      <c r="G72" s="953"/>
      <c r="H72" s="157"/>
      <c r="I72" s="937" t="s">
        <v>554</v>
      </c>
      <c r="J72" s="938"/>
      <c r="K72" s="938"/>
      <c r="L72" s="938"/>
      <c r="M72" s="939"/>
      <c r="N72" s="157"/>
      <c r="O72" s="158"/>
    </row>
    <row r="73" spans="2:18" ht="13.5" customHeight="1" x14ac:dyDescent="0.3">
      <c r="B73" s="159"/>
      <c r="C73" s="1127" t="s">
        <v>49</v>
      </c>
      <c r="D73" s="1128"/>
      <c r="E73" s="1128"/>
      <c r="F73" s="952">
        <v>6</v>
      </c>
      <c r="G73" s="953"/>
      <c r="H73" s="157"/>
      <c r="I73" s="937"/>
      <c r="J73" s="938"/>
      <c r="K73" s="938"/>
      <c r="L73" s="938"/>
      <c r="M73" s="939"/>
      <c r="N73" s="157"/>
      <c r="O73" s="158"/>
    </row>
    <row r="74" spans="2:18" ht="19.5" customHeight="1" x14ac:dyDescent="0.3">
      <c r="B74" s="159"/>
      <c r="C74" s="536"/>
      <c r="D74" s="536"/>
      <c r="E74" s="536"/>
      <c r="F74" s="537"/>
      <c r="G74" s="537"/>
      <c r="H74" s="157"/>
      <c r="I74" s="937" t="s">
        <v>555</v>
      </c>
      <c r="J74" s="938"/>
      <c r="K74" s="938"/>
      <c r="L74" s="938"/>
      <c r="M74" s="939"/>
      <c r="N74" s="157"/>
      <c r="O74" s="158"/>
    </row>
    <row r="75" spans="2:18" ht="19.5" customHeight="1" x14ac:dyDescent="0.3">
      <c r="B75" s="159"/>
      <c r="C75" s="536"/>
      <c r="D75" s="536"/>
      <c r="E75" s="536"/>
      <c r="F75" s="537"/>
      <c r="G75" s="537"/>
      <c r="H75" s="157"/>
      <c r="I75" s="1172"/>
      <c r="J75" s="1173"/>
      <c r="K75" s="1173"/>
      <c r="L75" s="1173"/>
      <c r="M75" s="1174"/>
      <c r="N75" s="157"/>
      <c r="O75" s="158"/>
    </row>
    <row r="76" spans="2:18" ht="21" customHeight="1" x14ac:dyDescent="0.3">
      <c r="B76" s="167"/>
      <c r="C76" s="168"/>
      <c r="D76" s="168"/>
      <c r="E76" s="168"/>
      <c r="F76" s="168"/>
      <c r="G76" s="168"/>
      <c r="H76" s="168"/>
      <c r="I76" s="168"/>
      <c r="J76" s="168"/>
      <c r="K76" s="168"/>
      <c r="L76" s="168"/>
      <c r="M76" s="168"/>
      <c r="N76" s="168"/>
      <c r="O76" s="169"/>
    </row>
    <row r="77" spans="2:18" ht="26.25" customHeight="1" x14ac:dyDescent="0.3">
      <c r="B77" s="904" t="s">
        <v>102</v>
      </c>
      <c r="C77" s="905"/>
      <c r="D77" s="905"/>
      <c r="E77" s="905"/>
      <c r="F77" s="905"/>
      <c r="G77" s="905"/>
      <c r="H77" s="905"/>
      <c r="I77" s="905"/>
      <c r="J77" s="905"/>
      <c r="K77" s="905"/>
      <c r="L77" s="905"/>
      <c r="M77" s="905"/>
      <c r="N77" s="905"/>
      <c r="O77" s="906"/>
    </row>
    <row r="78" spans="2:18" x14ac:dyDescent="0.3">
      <c r="B78" s="1180" t="str">
        <f>' 02. Assessment Data Entry Calc'!C97</f>
        <v>Assessment of Background Ventilation for Bathroom Without an External Wall</v>
      </c>
      <c r="C78" s="889"/>
      <c r="D78" s="889"/>
      <c r="E78" s="889"/>
      <c r="F78" s="889"/>
      <c r="G78" s="889"/>
      <c r="H78" s="889"/>
      <c r="I78" s="889"/>
      <c r="J78" s="889"/>
      <c r="K78" s="889"/>
      <c r="L78" s="889"/>
      <c r="M78" s="889"/>
      <c r="N78" s="889"/>
      <c r="O78" s="890"/>
    </row>
    <row r="79" spans="2:18" ht="30" customHeight="1" x14ac:dyDescent="0.3">
      <c r="B79" s="1005" t="str">
        <f>IF(' 02. Assessment Data Entry Calc'!N59="APT",R79,' 02. Assessment Data Entry Calc'!C98)</f>
        <v>Not applicable, no action required.</v>
      </c>
      <c r="C79" s="1006"/>
      <c r="D79" s="1006"/>
      <c r="E79" s="1006"/>
      <c r="F79" s="1006"/>
      <c r="G79" s="1006"/>
      <c r="H79" s="1006"/>
      <c r="I79" s="1006"/>
      <c r="J79" s="1006"/>
      <c r="K79" s="1006"/>
      <c r="L79" s="1006"/>
      <c r="M79" s="1006"/>
      <c r="N79" s="1006"/>
      <c r="O79" s="1059"/>
      <c r="R79" s="170" t="s">
        <v>257</v>
      </c>
    </row>
    <row r="80" spans="2:18" ht="6.75" customHeight="1" x14ac:dyDescent="0.3">
      <c r="B80" s="1047"/>
      <c r="C80" s="946"/>
      <c r="D80" s="946"/>
      <c r="E80" s="946"/>
      <c r="F80" s="946"/>
      <c r="G80" s="946"/>
      <c r="H80" s="946"/>
      <c r="I80" s="946"/>
      <c r="J80" s="946"/>
      <c r="K80" s="946"/>
      <c r="L80" s="946"/>
      <c r="M80" s="946"/>
      <c r="N80" s="946"/>
      <c r="O80" s="947"/>
    </row>
    <row r="81" spans="2:28" x14ac:dyDescent="0.3">
      <c r="B81" s="1108" t="s">
        <v>69</v>
      </c>
      <c r="C81" s="1109"/>
      <c r="D81" s="1109"/>
      <c r="E81" s="1109"/>
      <c r="F81" s="1109"/>
      <c r="G81" s="1109"/>
      <c r="H81" s="1109"/>
      <c r="I81" s="1109"/>
      <c r="J81" s="1109"/>
      <c r="K81" s="1109"/>
      <c r="L81" s="1109"/>
      <c r="M81" s="1109"/>
      <c r="N81" s="1109"/>
      <c r="O81" s="1110"/>
    </row>
    <row r="82" spans="2:28" ht="15" customHeight="1" x14ac:dyDescent="0.3">
      <c r="B82" s="1143" t="str">
        <f>' 02. Assessment Data Entry Calc'!C111</f>
        <v/>
      </c>
      <c r="C82" s="1144"/>
      <c r="D82" s="1144"/>
      <c r="E82" s="1144"/>
      <c r="F82" s="1144"/>
      <c r="G82" s="1144"/>
      <c r="H82" s="1144"/>
      <c r="I82" s="1144"/>
      <c r="J82" s="1144"/>
      <c r="K82" s="1144"/>
      <c r="L82" s="1144"/>
      <c r="M82" s="1144"/>
      <c r="N82" s="1062">
        <f>' 02. Assessment Data Entry Calc'!K111</f>
        <v>0</v>
      </c>
      <c r="O82" s="1063"/>
    </row>
    <row r="83" spans="2:28" ht="45.75" customHeight="1" x14ac:dyDescent="0.3">
      <c r="B83" s="1143"/>
      <c r="C83" s="1144"/>
      <c r="D83" s="1144"/>
      <c r="E83" s="1144"/>
      <c r="F83" s="1144"/>
      <c r="G83" s="1144"/>
      <c r="H83" s="1144"/>
      <c r="I83" s="1144"/>
      <c r="J83" s="1144"/>
      <c r="K83" s="1144"/>
      <c r="L83" s="1144"/>
      <c r="M83" s="1144"/>
      <c r="N83" s="1062"/>
      <c r="O83" s="1063"/>
    </row>
    <row r="84" spans="2:28" ht="15" customHeight="1" x14ac:dyDescent="0.3">
      <c r="B84" s="1106" t="str">
        <f>' 02. Assessment Data Entry Calc'!D60</f>
        <v/>
      </c>
      <c r="C84" s="1107"/>
      <c r="D84" s="1107"/>
      <c r="E84" s="1107"/>
      <c r="F84" s="1107"/>
      <c r="G84" s="1107"/>
      <c r="H84" s="1107"/>
      <c r="I84" s="1107"/>
      <c r="J84" s="1107"/>
      <c r="K84" s="1107"/>
      <c r="L84" s="1107"/>
      <c r="M84" s="1107"/>
      <c r="N84" s="171"/>
      <c r="O84" s="172"/>
      <c r="R84" s="122" t="s">
        <v>131</v>
      </c>
    </row>
    <row r="85" spans="2:28" ht="17.25" customHeight="1" x14ac:dyDescent="0.3">
      <c r="B85" s="1106" t="str">
        <f>IF(' 02. Assessment Data Entry Calc'!G89&lt;&gt;"Share",CONCATENATE(R84,R85),'03. Ventilation Strategy'!R84)</f>
        <v>Minimum equivalent area for background ventilators for habitable rooms (Including shared equivalent area for bathroom ventilator without an external wall)</v>
      </c>
      <c r="C85" s="1107"/>
      <c r="D85" s="1107"/>
      <c r="E85" s="1107"/>
      <c r="F85" s="1107"/>
      <c r="G85" s="1107"/>
      <c r="H85" s="1107"/>
      <c r="I85" s="1107"/>
      <c r="J85" s="1107"/>
      <c r="K85" s="1107"/>
      <c r="L85" s="1107"/>
      <c r="M85" s="1107"/>
      <c r="N85" s="1111">
        <f>' 02. Assessment Data Entry Calc'!K112</f>
        <v>10000</v>
      </c>
      <c r="O85" s="1112" t="s">
        <v>98</v>
      </c>
      <c r="R85" s="122" t="str">
        <f>IF(' 02. Assessment Data Entry Calc'!N46="DMEV","",AB85)</f>
        <v xml:space="preserve"> (Including shared equivalent area for bathroom ventilator without an external wall)</v>
      </c>
      <c r="AB85" s="122" t="s">
        <v>97</v>
      </c>
    </row>
    <row r="86" spans="2:28" x14ac:dyDescent="0.3">
      <c r="B86" s="1106"/>
      <c r="C86" s="1107"/>
      <c r="D86" s="1107"/>
      <c r="E86" s="1107"/>
      <c r="F86" s="1107"/>
      <c r="G86" s="1107"/>
      <c r="H86" s="1107"/>
      <c r="I86" s="1107"/>
      <c r="J86" s="1107"/>
      <c r="K86" s="1107"/>
      <c r="L86" s="1107"/>
      <c r="M86" s="1107"/>
      <c r="N86" s="1111"/>
      <c r="O86" s="1112"/>
    </row>
    <row r="87" spans="2:28" ht="15" customHeight="1" x14ac:dyDescent="0.3">
      <c r="B87" s="1106" t="str">
        <f>IF(' 02. Assessment Data Entry Calc'!$L$74&lt;&gt;0,R87,"")</f>
        <v>Minimum equivalent area for background ventilators for bathroom(s) (where intermittent extract ventilation installed)</v>
      </c>
      <c r="C87" s="1107"/>
      <c r="D87" s="1107"/>
      <c r="E87" s="1107"/>
      <c r="F87" s="1107"/>
      <c r="G87" s="1107"/>
      <c r="H87" s="1107"/>
      <c r="I87" s="1107"/>
      <c r="J87" s="1107"/>
      <c r="K87" s="1107"/>
      <c r="L87" s="1107"/>
      <c r="M87" s="1107"/>
      <c r="N87" s="173" t="str">
        <f>IF(' 02. Assessment Data Entry Calc'!$L$74&lt;&gt;0,' 02. Assessment Data Entry Calc'!L74,"")</f>
        <v/>
      </c>
      <c r="O87" s="174" t="s">
        <v>98</v>
      </c>
      <c r="R87" s="122" t="s">
        <v>176</v>
      </c>
    </row>
    <row r="88" spans="2:28" ht="15" customHeight="1" x14ac:dyDescent="0.3">
      <c r="B88" s="1106" t="str">
        <f>IF(' 02. Assessment Data Entry Calc'!$N$46="IEV",'03. Ventilation Strategy'!R88,"")</f>
        <v/>
      </c>
      <c r="C88" s="1107"/>
      <c r="D88" s="1107"/>
      <c r="E88" s="1107"/>
      <c r="F88" s="1107"/>
      <c r="G88" s="1107"/>
      <c r="H88" s="1107"/>
      <c r="I88" s="1107"/>
      <c r="J88" s="1107"/>
      <c r="K88" s="1107"/>
      <c r="L88" s="1107"/>
      <c r="M88" s="1107"/>
      <c r="N88" s="173" t="str">
        <f>IF(' 02. Assessment Data Entry Calc'!$N$46="IEV",' 02. Assessment Data Entry Calc'!L75,"")</f>
        <v/>
      </c>
      <c r="O88" s="175" t="s">
        <v>98</v>
      </c>
      <c r="R88" s="122" t="s">
        <v>175</v>
      </c>
    </row>
    <row r="89" spans="2:28" ht="15" customHeight="1" x14ac:dyDescent="0.3">
      <c r="B89" s="1066"/>
      <c r="C89" s="1067"/>
      <c r="D89" s="1067"/>
      <c r="E89" s="1067"/>
      <c r="F89" s="1067"/>
      <c r="G89" s="1067"/>
      <c r="H89" s="1067"/>
      <c r="I89" s="1067"/>
      <c r="J89" s="1067"/>
      <c r="K89" s="1067"/>
      <c r="L89" s="1067"/>
      <c r="M89" s="1067"/>
      <c r="N89" s="1067"/>
      <c r="O89" s="1068"/>
    </row>
    <row r="90" spans="2:28" ht="18" x14ac:dyDescent="0.35">
      <c r="B90" s="1118" t="s">
        <v>234</v>
      </c>
      <c r="C90" s="1119"/>
      <c r="D90" s="1119"/>
      <c r="E90" s="1120"/>
      <c r="F90" s="163"/>
      <c r="G90" s="176"/>
      <c r="H90" s="1129" t="s">
        <v>235</v>
      </c>
      <c r="I90" s="1130"/>
      <c r="J90" s="1130"/>
      <c r="K90" s="1130"/>
      <c r="L90" s="1130"/>
      <c r="M90" s="1130"/>
      <c r="N90" s="1130"/>
      <c r="O90" s="1131"/>
    </row>
    <row r="91" spans="2:28" ht="15.75" customHeight="1" x14ac:dyDescent="0.3">
      <c r="B91" s="1136" t="s">
        <v>51</v>
      </c>
      <c r="C91" s="1137"/>
      <c r="D91" s="1123" t="s">
        <v>67</v>
      </c>
      <c r="E91" s="1041" t="s">
        <v>236</v>
      </c>
      <c r="F91" s="163"/>
      <c r="G91" s="177"/>
      <c r="H91" s="1138" t="s">
        <v>230</v>
      </c>
      <c r="I91" s="1139"/>
      <c r="J91" s="1139"/>
      <c r="K91" s="1139" t="s">
        <v>50</v>
      </c>
      <c r="L91" s="954" t="s">
        <v>233</v>
      </c>
      <c r="M91" s="954" t="s">
        <v>244</v>
      </c>
      <c r="N91" s="954" t="s">
        <v>280</v>
      </c>
      <c r="O91" s="956" t="s">
        <v>237</v>
      </c>
    </row>
    <row r="92" spans="2:28" ht="66.75" customHeight="1" x14ac:dyDescent="0.3">
      <c r="B92" s="1121" t="str">
        <f>CONCATENATE(' 02. Assessment Data Entry Calc'!C64," property")</f>
        <v>Single storey property</v>
      </c>
      <c r="C92" s="1122"/>
      <c r="D92" s="1124"/>
      <c r="E92" s="1042"/>
      <c r="F92" s="163"/>
      <c r="G92" s="178"/>
      <c r="H92" s="1140"/>
      <c r="I92" s="1141"/>
      <c r="J92" s="1141"/>
      <c r="K92" s="1141"/>
      <c r="L92" s="955"/>
      <c r="M92" s="955"/>
      <c r="N92" s="955"/>
      <c r="O92" s="957"/>
    </row>
    <row r="93" spans="2:28" ht="15.75" customHeight="1" x14ac:dyDescent="0.3">
      <c r="B93" s="1125" t="s">
        <v>250</v>
      </c>
      <c r="C93" s="1126"/>
      <c r="D93" s="179">
        <f>' 02. Assessment Data Entry Calc'!E92</f>
        <v>0</v>
      </c>
      <c r="E93" s="180">
        <f>IF($Q$94="APT","",' 02. Assessment Data Entry Calc'!F92)</f>
        <v>0</v>
      </c>
      <c r="F93" s="163"/>
      <c r="G93" s="181" t="str">
        <f>' 02. Assessment Data Entry Calc'!B74</f>
        <v/>
      </c>
      <c r="H93" s="1048" t="str">
        <f>IF(' 02. Assessment Data Entry Calc'!C74="","",' 02. Assessment Data Entry Calc'!C74)</f>
        <v/>
      </c>
      <c r="I93" s="1049"/>
      <c r="J93" s="1050"/>
      <c r="K93" s="182" t="str">
        <f>' 02. Assessment Data Entry Calc'!E74</f>
        <v/>
      </c>
      <c r="L93" s="183" t="str">
        <f>IF(' 02. Assessment Data Entry Calc'!F74="","",' 02. Assessment Data Entry Calc'!F74)</f>
        <v/>
      </c>
      <c r="M93" s="183" t="str">
        <f>IF(' 02. Assessment Data Entry Calc'!G74="","",' 02. Assessment Data Entry Calc'!G74)</f>
        <v/>
      </c>
      <c r="N93" s="184" t="str">
        <f>IF($Q$94="APT","",' 02. Assessment Data Entry Calc'!H74)</f>
        <v/>
      </c>
      <c r="O93" s="185" t="str">
        <f>IF($Q$94="APT","",' 02. Assessment Data Entry Calc'!I74)</f>
        <v/>
      </c>
    </row>
    <row r="94" spans="2:28" ht="15.75" customHeight="1" x14ac:dyDescent="0.3">
      <c r="B94" s="1057" t="s">
        <v>53</v>
      </c>
      <c r="C94" s="1058"/>
      <c r="D94" s="186">
        <f>' 02. Assessment Data Entry Calc'!E93</f>
        <v>0</v>
      </c>
      <c r="E94" s="187">
        <f>IF($Q$94="APT","",' 02. Assessment Data Entry Calc'!F93)</f>
        <v>0</v>
      </c>
      <c r="F94" s="163"/>
      <c r="G94" s="181" t="str">
        <f>' 02. Assessment Data Entry Calc'!B75</f>
        <v/>
      </c>
      <c r="H94" s="1048" t="str">
        <f>IF(' 02. Assessment Data Entry Calc'!C75="","",' 02. Assessment Data Entry Calc'!C75)</f>
        <v/>
      </c>
      <c r="I94" s="1049"/>
      <c r="J94" s="1050"/>
      <c r="K94" s="182" t="str">
        <f>' 02. Assessment Data Entry Calc'!E75</f>
        <v/>
      </c>
      <c r="L94" s="183" t="str">
        <f>IF(' 02. Assessment Data Entry Calc'!F75="","",' 02. Assessment Data Entry Calc'!F75)</f>
        <v/>
      </c>
      <c r="M94" s="183" t="str">
        <f>IF(' 02. Assessment Data Entry Calc'!G75="","",' 02. Assessment Data Entry Calc'!G75)</f>
        <v/>
      </c>
      <c r="N94" s="184" t="str">
        <f>IF($Q$94="APT","",' 02. Assessment Data Entry Calc'!H75)</f>
        <v/>
      </c>
      <c r="O94" s="183" t="str">
        <f>IF($Q$94="APT","",' 02. Assessment Data Entry Calc'!I75)</f>
        <v/>
      </c>
      <c r="Q94" s="188" t="str">
        <f>' 02. Assessment Data Entry Calc'!N59</f>
        <v/>
      </c>
    </row>
    <row r="95" spans="2:28" ht="15.75" customHeight="1" x14ac:dyDescent="0.3">
      <c r="B95" s="1132" t="s">
        <v>55</v>
      </c>
      <c r="C95" s="1133"/>
      <c r="D95" s="189">
        <f>' 02. Assessment Data Entry Calc'!E94</f>
        <v>0</v>
      </c>
      <c r="E95" s="190">
        <f>IF($Q$94="APT","",' 02. Assessment Data Entry Calc'!F94)</f>
        <v>0</v>
      </c>
      <c r="F95" s="163"/>
      <c r="G95" s="181" t="str">
        <f>' 02. Assessment Data Entry Calc'!B76</f>
        <v/>
      </c>
      <c r="H95" s="1048" t="str">
        <f>IF(' 02. Assessment Data Entry Calc'!C76="","",' 02. Assessment Data Entry Calc'!C76)</f>
        <v/>
      </c>
      <c r="I95" s="1049"/>
      <c r="J95" s="1050"/>
      <c r="K95" s="182" t="str">
        <f>' 02. Assessment Data Entry Calc'!E76</f>
        <v/>
      </c>
      <c r="L95" s="183" t="str">
        <f>IF(' 02. Assessment Data Entry Calc'!F76="","",' 02. Assessment Data Entry Calc'!F76)</f>
        <v/>
      </c>
      <c r="M95" s="183" t="str">
        <f>IF(' 02. Assessment Data Entry Calc'!G76="","",' 02. Assessment Data Entry Calc'!G76)</f>
        <v/>
      </c>
      <c r="N95" s="184" t="str">
        <f>IF($Q$94="APT","",' 02. Assessment Data Entry Calc'!H76)</f>
        <v/>
      </c>
      <c r="O95" s="183" t="str">
        <f>IF($Q$94="APT","",' 02. Assessment Data Entry Calc'!I76)</f>
        <v/>
      </c>
    </row>
    <row r="96" spans="2:28" ht="15.75" customHeight="1" x14ac:dyDescent="0.3">
      <c r="B96" s="1134" t="s">
        <v>54</v>
      </c>
      <c r="C96" s="1135"/>
      <c r="D96" s="191">
        <f>' 02. Assessment Data Entry Calc'!E95</f>
        <v>0</v>
      </c>
      <c r="E96" s="192">
        <f>IF($Q$94="APT","",' 02. Assessment Data Entry Calc'!F95)</f>
        <v>0</v>
      </c>
      <c r="F96" s="163"/>
      <c r="G96" s="181" t="str">
        <f>' 02. Assessment Data Entry Calc'!B77</f>
        <v/>
      </c>
      <c r="H96" s="1048" t="str">
        <f>IF(' 02. Assessment Data Entry Calc'!C77="","",' 02. Assessment Data Entry Calc'!C77)</f>
        <v/>
      </c>
      <c r="I96" s="1049"/>
      <c r="J96" s="1050"/>
      <c r="K96" s="182" t="str">
        <f>' 02. Assessment Data Entry Calc'!E77</f>
        <v/>
      </c>
      <c r="L96" s="183" t="str">
        <f>IF(' 02. Assessment Data Entry Calc'!F77="","",' 02. Assessment Data Entry Calc'!F77)</f>
        <v/>
      </c>
      <c r="M96" s="183" t="str">
        <f>IF(' 02. Assessment Data Entry Calc'!G77="","",' 02. Assessment Data Entry Calc'!G77)</f>
        <v/>
      </c>
      <c r="N96" s="184" t="str">
        <f>IF($Q$94="APT","",' 02. Assessment Data Entry Calc'!H77)</f>
        <v/>
      </c>
      <c r="O96" s="183" t="str">
        <f>IF($Q$94="APT","",' 02. Assessment Data Entry Calc'!I77)</f>
        <v/>
      </c>
    </row>
    <row r="97" spans="2:18" ht="15" customHeight="1" x14ac:dyDescent="0.3">
      <c r="B97" s="193"/>
      <c r="C97" s="194"/>
      <c r="D97" s="195"/>
      <c r="E97" s="196"/>
      <c r="F97" s="196"/>
      <c r="G97" s="181" t="str">
        <f>' 02. Assessment Data Entry Calc'!B78</f>
        <v/>
      </c>
      <c r="H97" s="1048" t="str">
        <f>IF(' 02. Assessment Data Entry Calc'!C78="","",' 02. Assessment Data Entry Calc'!C78)</f>
        <v/>
      </c>
      <c r="I97" s="1049"/>
      <c r="J97" s="1050"/>
      <c r="K97" s="182" t="str">
        <f>' 02. Assessment Data Entry Calc'!E78</f>
        <v/>
      </c>
      <c r="L97" s="183" t="str">
        <f>IF(' 02. Assessment Data Entry Calc'!F78="","",' 02. Assessment Data Entry Calc'!F78)</f>
        <v/>
      </c>
      <c r="M97" s="183" t="str">
        <f>IF(' 02. Assessment Data Entry Calc'!G78="","",' 02. Assessment Data Entry Calc'!G78)</f>
        <v/>
      </c>
      <c r="N97" s="184" t="str">
        <f>IF($Q$94="APT","",' 02. Assessment Data Entry Calc'!H78)</f>
        <v/>
      </c>
      <c r="O97" s="183" t="str">
        <f>IF($Q$94="APT","",' 02. Assessment Data Entry Calc'!I78)</f>
        <v/>
      </c>
    </row>
    <row r="98" spans="2:18" ht="15.75" customHeight="1" x14ac:dyDescent="0.3">
      <c r="B98" s="197" t="s">
        <v>75</v>
      </c>
      <c r="C98" s="198"/>
      <c r="D98" s="198"/>
      <c r="E98" s="199"/>
      <c r="F98" s="196"/>
      <c r="G98" s="181" t="str">
        <f>' 02. Assessment Data Entry Calc'!B79</f>
        <v/>
      </c>
      <c r="H98" s="1048" t="str">
        <f>IF(' 02. Assessment Data Entry Calc'!C79="","",' 02. Assessment Data Entry Calc'!C79)</f>
        <v/>
      </c>
      <c r="I98" s="1049"/>
      <c r="J98" s="1050"/>
      <c r="K98" s="182" t="str">
        <f>' 02. Assessment Data Entry Calc'!E79</f>
        <v/>
      </c>
      <c r="L98" s="183" t="str">
        <f>IF(' 02. Assessment Data Entry Calc'!F79="","",' 02. Assessment Data Entry Calc'!F79)</f>
        <v/>
      </c>
      <c r="M98" s="183" t="str">
        <f>IF(' 02. Assessment Data Entry Calc'!G79="","",' 02. Assessment Data Entry Calc'!G79)</f>
        <v/>
      </c>
      <c r="N98" s="184" t="str">
        <f>IF($Q$94="APT","",' 02. Assessment Data Entry Calc'!H79)</f>
        <v/>
      </c>
      <c r="O98" s="183" t="str">
        <f>IF($Q$94="APT","",' 02. Assessment Data Entry Calc'!I79)</f>
        <v/>
      </c>
    </row>
    <row r="99" spans="2:18" ht="15" customHeight="1" x14ac:dyDescent="0.3">
      <c r="B99" s="1069" t="s">
        <v>249</v>
      </c>
      <c r="C99" s="1070"/>
      <c r="D99" s="1070"/>
      <c r="E99" s="1071"/>
      <c r="F99" s="196"/>
      <c r="G99" s="181" t="str">
        <f>' 02. Assessment Data Entry Calc'!B80</f>
        <v/>
      </c>
      <c r="H99" s="1048" t="str">
        <f>IF(' 02. Assessment Data Entry Calc'!C80="","",' 02. Assessment Data Entry Calc'!C80)</f>
        <v/>
      </c>
      <c r="I99" s="1049"/>
      <c r="J99" s="1050"/>
      <c r="K99" s="182" t="str">
        <f>' 02. Assessment Data Entry Calc'!E80</f>
        <v/>
      </c>
      <c r="L99" s="183" t="str">
        <f>IF(' 02. Assessment Data Entry Calc'!F80="","",' 02. Assessment Data Entry Calc'!F80)</f>
        <v/>
      </c>
      <c r="M99" s="183" t="str">
        <f>IF(' 02. Assessment Data Entry Calc'!G80="","",' 02. Assessment Data Entry Calc'!G80)</f>
        <v/>
      </c>
      <c r="N99" s="184" t="str">
        <f>IF($Q$94="APT","",' 02. Assessment Data Entry Calc'!H80)</f>
        <v/>
      </c>
      <c r="O99" s="183" t="str">
        <f>IF($Q$94="APT","",' 02. Assessment Data Entry Calc'!I80)</f>
        <v/>
      </c>
    </row>
    <row r="100" spans="2:18" ht="15" customHeight="1" x14ac:dyDescent="0.3">
      <c r="B100" s="1069"/>
      <c r="C100" s="1070"/>
      <c r="D100" s="1070"/>
      <c r="E100" s="1071"/>
      <c r="F100" s="196"/>
      <c r="G100" s="181" t="str">
        <f>' 02. Assessment Data Entry Calc'!B81</f>
        <v/>
      </c>
      <c r="H100" s="1048" t="str">
        <f>IF(' 02. Assessment Data Entry Calc'!C81="","",' 02. Assessment Data Entry Calc'!C81)</f>
        <v/>
      </c>
      <c r="I100" s="1049"/>
      <c r="J100" s="1050"/>
      <c r="K100" s="182" t="str">
        <f>' 02. Assessment Data Entry Calc'!E81</f>
        <v/>
      </c>
      <c r="L100" s="183" t="str">
        <f>IF(' 02. Assessment Data Entry Calc'!F81="","",' 02. Assessment Data Entry Calc'!F81)</f>
        <v/>
      </c>
      <c r="M100" s="183" t="str">
        <f>IF(' 02. Assessment Data Entry Calc'!G81="","",' 02. Assessment Data Entry Calc'!G81)</f>
        <v/>
      </c>
      <c r="N100" s="184" t="str">
        <f>IF($Q$94="APT","",' 02. Assessment Data Entry Calc'!H81)</f>
        <v/>
      </c>
      <c r="O100" s="183" t="str">
        <f>IF($Q$94="APT","",' 02. Assessment Data Entry Calc'!I81)</f>
        <v/>
      </c>
    </row>
    <row r="101" spans="2:18" ht="15.75" customHeight="1" x14ac:dyDescent="0.3">
      <c r="B101" s="1069"/>
      <c r="C101" s="1070"/>
      <c r="D101" s="1070"/>
      <c r="E101" s="1071"/>
      <c r="F101" s="196"/>
      <c r="G101" s="181" t="str">
        <f>' 02. Assessment Data Entry Calc'!B82</f>
        <v/>
      </c>
      <c r="H101" s="1048" t="str">
        <f>IF(' 02. Assessment Data Entry Calc'!C82="","",' 02. Assessment Data Entry Calc'!C82)</f>
        <v/>
      </c>
      <c r="I101" s="1049"/>
      <c r="J101" s="1050"/>
      <c r="K101" s="182" t="str">
        <f>' 02. Assessment Data Entry Calc'!E82</f>
        <v/>
      </c>
      <c r="L101" s="183" t="str">
        <f>IF(' 02. Assessment Data Entry Calc'!F82="","",' 02. Assessment Data Entry Calc'!F82)</f>
        <v/>
      </c>
      <c r="M101" s="183" t="str">
        <f>IF(' 02. Assessment Data Entry Calc'!G82="","",' 02. Assessment Data Entry Calc'!G82)</f>
        <v/>
      </c>
      <c r="N101" s="184" t="str">
        <f>IF($Q$94="APT","",' 02. Assessment Data Entry Calc'!H82)</f>
        <v/>
      </c>
      <c r="O101" s="183" t="str">
        <f>IF($Q$94="APT","",' 02. Assessment Data Entry Calc'!I82)</f>
        <v/>
      </c>
    </row>
    <row r="102" spans="2:18" x14ac:dyDescent="0.3">
      <c r="B102" s="1069"/>
      <c r="C102" s="1070"/>
      <c r="D102" s="1070"/>
      <c r="E102" s="1071"/>
      <c r="F102" s="196"/>
      <c r="G102" s="181" t="str">
        <f>' 02. Assessment Data Entry Calc'!B83</f>
        <v/>
      </c>
      <c r="H102" s="1048" t="str">
        <f>IF(' 02. Assessment Data Entry Calc'!C83="","",' 02. Assessment Data Entry Calc'!C83)</f>
        <v/>
      </c>
      <c r="I102" s="1049"/>
      <c r="J102" s="1050"/>
      <c r="K102" s="182" t="str">
        <f>' 02. Assessment Data Entry Calc'!E83</f>
        <v/>
      </c>
      <c r="L102" s="183" t="str">
        <f>IF(' 02. Assessment Data Entry Calc'!F83="","",' 02. Assessment Data Entry Calc'!F83)</f>
        <v/>
      </c>
      <c r="M102" s="183" t="str">
        <f>IF(' 02. Assessment Data Entry Calc'!G83="","",' 02. Assessment Data Entry Calc'!G83)</f>
        <v/>
      </c>
      <c r="N102" s="184" t="str">
        <f>IF($Q$94="APT","",' 02. Assessment Data Entry Calc'!H83)</f>
        <v/>
      </c>
      <c r="O102" s="183" t="str">
        <f>IF($Q$94="APT","",' 02. Assessment Data Entry Calc'!I83)</f>
        <v/>
      </c>
    </row>
    <row r="103" spans="2:18" x14ac:dyDescent="0.3">
      <c r="B103" s="1051" t="s">
        <v>276</v>
      </c>
      <c r="C103" s="1052"/>
      <c r="D103" s="1052"/>
      <c r="E103" s="1053"/>
      <c r="F103" s="196"/>
      <c r="G103" s="181" t="str">
        <f>' 02. Assessment Data Entry Calc'!B84</f>
        <v/>
      </c>
      <c r="H103" s="1048" t="str">
        <f>IF(' 02. Assessment Data Entry Calc'!C84="","",' 02. Assessment Data Entry Calc'!C84)</f>
        <v/>
      </c>
      <c r="I103" s="1049"/>
      <c r="J103" s="1050"/>
      <c r="K103" s="182" t="str">
        <f>' 02. Assessment Data Entry Calc'!E84</f>
        <v/>
      </c>
      <c r="L103" s="183" t="str">
        <f>IF(' 02. Assessment Data Entry Calc'!F84="","",' 02. Assessment Data Entry Calc'!F84)</f>
        <v/>
      </c>
      <c r="M103" s="183" t="str">
        <f>IF(' 02. Assessment Data Entry Calc'!G84="","",' 02. Assessment Data Entry Calc'!G84)</f>
        <v/>
      </c>
      <c r="N103" s="184" t="str">
        <f>IF($Q$94="APT","",' 02. Assessment Data Entry Calc'!H84)</f>
        <v/>
      </c>
      <c r="O103" s="183" t="str">
        <f>IF($Q$94="APT","",' 02. Assessment Data Entry Calc'!I84)</f>
        <v/>
      </c>
    </row>
    <row r="104" spans="2:18" x14ac:dyDescent="0.3">
      <c r="B104" s="1051"/>
      <c r="C104" s="1052"/>
      <c r="D104" s="1052"/>
      <c r="E104" s="1053"/>
      <c r="F104" s="196"/>
      <c r="G104" s="181" t="str">
        <f>' 02. Assessment Data Entry Calc'!B85</f>
        <v/>
      </c>
      <c r="H104" s="1048" t="str">
        <f>IF(' 02. Assessment Data Entry Calc'!C85="","",' 02. Assessment Data Entry Calc'!C85)</f>
        <v/>
      </c>
      <c r="I104" s="1049"/>
      <c r="J104" s="1050"/>
      <c r="K104" s="182" t="str">
        <f>' 02. Assessment Data Entry Calc'!E85</f>
        <v/>
      </c>
      <c r="L104" s="183" t="str">
        <f>IF(' 02. Assessment Data Entry Calc'!F85="","",' 02. Assessment Data Entry Calc'!F85)</f>
        <v/>
      </c>
      <c r="M104" s="183" t="str">
        <f>IF(' 02. Assessment Data Entry Calc'!G85="","",' 02. Assessment Data Entry Calc'!G85)</f>
        <v/>
      </c>
      <c r="N104" s="184" t="str">
        <f>IF($Q$94="APT","",' 02. Assessment Data Entry Calc'!H85)</f>
        <v/>
      </c>
      <c r="O104" s="183" t="str">
        <f>IF($Q$94="APT","",' 02. Assessment Data Entry Calc'!I85)</f>
        <v/>
      </c>
    </row>
    <row r="105" spans="2:18" x14ac:dyDescent="0.3">
      <c r="B105" s="1051"/>
      <c r="C105" s="1052"/>
      <c r="D105" s="1052"/>
      <c r="E105" s="1053"/>
      <c r="F105" s="196"/>
      <c r="G105" s="181" t="str">
        <f>' 02. Assessment Data Entry Calc'!B86</f>
        <v/>
      </c>
      <c r="H105" s="1048" t="str">
        <f>IF(' 02. Assessment Data Entry Calc'!C86="","",' 02. Assessment Data Entry Calc'!C86)</f>
        <v/>
      </c>
      <c r="I105" s="1049"/>
      <c r="J105" s="1050"/>
      <c r="K105" s="182" t="str">
        <f>' 02. Assessment Data Entry Calc'!E86</f>
        <v/>
      </c>
      <c r="L105" s="183" t="str">
        <f>IF(' 02. Assessment Data Entry Calc'!F86="","",' 02. Assessment Data Entry Calc'!F86)</f>
        <v/>
      </c>
      <c r="M105" s="183" t="str">
        <f>IF(' 02. Assessment Data Entry Calc'!G86="","",' 02. Assessment Data Entry Calc'!G86)</f>
        <v/>
      </c>
      <c r="N105" s="184" t="str">
        <f>IF($Q$94="APT","",' 02. Assessment Data Entry Calc'!H86)</f>
        <v/>
      </c>
      <c r="O105" s="183" t="str">
        <f>IF($Q$94="APT","",' 02. Assessment Data Entry Calc'!I86)</f>
        <v/>
      </c>
    </row>
    <row r="106" spans="2:18" x14ac:dyDescent="0.3">
      <c r="B106" s="1051"/>
      <c r="C106" s="1052"/>
      <c r="D106" s="1052"/>
      <c r="E106" s="1053"/>
      <c r="F106" s="196"/>
      <c r="G106" s="181" t="str">
        <f>' 02. Assessment Data Entry Calc'!B87</f>
        <v/>
      </c>
      <c r="H106" s="1048" t="str">
        <f>IF(' 02. Assessment Data Entry Calc'!C87="","",' 02. Assessment Data Entry Calc'!C87)</f>
        <v/>
      </c>
      <c r="I106" s="1049"/>
      <c r="J106" s="1050"/>
      <c r="K106" s="182" t="str">
        <f>' 02. Assessment Data Entry Calc'!E87</f>
        <v/>
      </c>
      <c r="L106" s="183" t="str">
        <f>IF(' 02. Assessment Data Entry Calc'!F87="","",' 02. Assessment Data Entry Calc'!F87)</f>
        <v/>
      </c>
      <c r="M106" s="183" t="str">
        <f>IF(' 02. Assessment Data Entry Calc'!G87="","",' 02. Assessment Data Entry Calc'!G87)</f>
        <v/>
      </c>
      <c r="N106" s="184" t="str">
        <f>IF($Q$94="APT","",' 02. Assessment Data Entry Calc'!H87)</f>
        <v/>
      </c>
      <c r="O106" s="183" t="str">
        <f>IF($Q$94="APT","",' 02. Assessment Data Entry Calc'!I87)</f>
        <v/>
      </c>
    </row>
    <row r="107" spans="2:18" x14ac:dyDescent="0.3">
      <c r="B107" s="1054"/>
      <c r="C107" s="1055"/>
      <c r="D107" s="1055"/>
      <c r="E107" s="1056"/>
      <c r="F107" s="196"/>
      <c r="G107" s="181" t="str">
        <f>' 02. Assessment Data Entry Calc'!B88</f>
        <v/>
      </c>
      <c r="H107" s="1048" t="str">
        <f>IF(' 02. Assessment Data Entry Calc'!C88="","",' 02. Assessment Data Entry Calc'!C88)</f>
        <v/>
      </c>
      <c r="I107" s="1049"/>
      <c r="J107" s="1050"/>
      <c r="K107" s="182" t="str">
        <f>' 02. Assessment Data Entry Calc'!E88</f>
        <v/>
      </c>
      <c r="L107" s="183" t="str">
        <f>IF(' 02. Assessment Data Entry Calc'!F88="","",' 02. Assessment Data Entry Calc'!F88)</f>
        <v/>
      </c>
      <c r="M107" s="183" t="str">
        <f>IF(' 02. Assessment Data Entry Calc'!G88="","",' 02. Assessment Data Entry Calc'!G88)</f>
        <v/>
      </c>
      <c r="N107" s="184" t="str">
        <f>IF($Q$94="APT","",' 02. Assessment Data Entry Calc'!H88)</f>
        <v/>
      </c>
      <c r="O107" s="183" t="str">
        <f>IF($Q$94="APT","",' 02. Assessment Data Entry Calc'!I88)</f>
        <v/>
      </c>
    </row>
    <row r="108" spans="2:18" x14ac:dyDescent="0.3">
      <c r="B108" s="200"/>
      <c r="C108" s="195"/>
      <c r="D108" s="195"/>
      <c r="E108" s="196"/>
      <c r="F108" s="196"/>
      <c r="G108" s="201"/>
      <c r="H108" s="202"/>
      <c r="I108" s="202"/>
      <c r="J108" s="111"/>
      <c r="K108" s="111"/>
      <c r="L108" s="203"/>
      <c r="M108" s="111"/>
      <c r="N108" s="204" t="s">
        <v>251</v>
      </c>
      <c r="O108" s="205" t="str">
        <f>IF(Q94="APT","",IF(' 02. Assessment Data Entry Calc'!I89=0,"",' 02. Assessment Data Entry Calc'!I89))</f>
        <v/>
      </c>
    </row>
    <row r="109" spans="2:18" ht="48.75" customHeight="1" x14ac:dyDescent="0.3">
      <c r="B109" s="1064" t="str">
        <f>' 02. Assessment Data Entry Calc'!$C$113</f>
        <v/>
      </c>
      <c r="C109" s="938"/>
      <c r="D109" s="938"/>
      <c r="E109" s="938"/>
      <c r="F109" s="938"/>
      <c r="G109" s="938"/>
      <c r="H109" s="938"/>
      <c r="I109" s="938"/>
      <c r="J109" s="938"/>
      <c r="K109" s="938"/>
      <c r="L109" s="938"/>
      <c r="M109" s="938"/>
      <c r="N109" s="938"/>
      <c r="O109" s="1065"/>
    </row>
    <row r="110" spans="2:18" ht="21" customHeight="1" x14ac:dyDescent="0.3">
      <c r="B110" s="1177" t="s">
        <v>118</v>
      </c>
      <c r="C110" s="1178"/>
      <c r="D110" s="1178"/>
      <c r="E110" s="1178"/>
      <c r="F110" s="1178"/>
      <c r="G110" s="1178"/>
      <c r="H110" s="1178"/>
      <c r="I110" s="1178"/>
      <c r="J110" s="1178"/>
      <c r="K110" s="1178"/>
      <c r="L110" s="1178"/>
      <c r="M110" s="1178"/>
      <c r="N110" s="1178"/>
      <c r="O110" s="1179"/>
      <c r="R110" s="122" t="s">
        <v>139</v>
      </c>
    </row>
    <row r="111" spans="2:18" ht="15" customHeight="1" x14ac:dyDescent="0.3">
      <c r="B111" s="1093" t="str">
        <f>$R$49</f>
        <v>Upgrade requirements for compliance with PAS2035 and ADF1</v>
      </c>
      <c r="C111" s="1094"/>
      <c r="D111" s="1095"/>
      <c r="E111" s="1102" t="str">
        <f>IF(Q111="OK",CONCATENATE(R111,B110),' 02. Assessment Data Entry Calc'!$D114)</f>
        <v>INCOMPLETE - Please return to the Assessment Data Entry tab and complete comment box for - Comments / Actions Required to Make Background Ventilation Compliant</v>
      </c>
      <c r="F111" s="1102"/>
      <c r="G111" s="1102"/>
      <c r="H111" s="1102"/>
      <c r="I111" s="1102"/>
      <c r="J111" s="1102"/>
      <c r="K111" s="1102"/>
      <c r="L111" s="1102"/>
      <c r="M111" s="1102"/>
      <c r="N111" s="1102"/>
      <c r="O111" s="1103"/>
      <c r="Q111" s="151" t="str">
        <f>IF(ISNUMBER(SEARCH("FREE TEXT",' 02. Assessment Data Entry Calc'!$D114))=TRUE,"OK",IF(' 02. Assessment Data Entry Calc'!$D114="","OK","NOT"))</f>
        <v>OK</v>
      </c>
      <c r="R111" s="122" t="s">
        <v>302</v>
      </c>
    </row>
    <row r="112" spans="2:18" x14ac:dyDescent="0.3">
      <c r="B112" s="1096"/>
      <c r="C112" s="1097"/>
      <c r="D112" s="1098"/>
      <c r="E112" s="1006"/>
      <c r="F112" s="1006"/>
      <c r="G112" s="1006"/>
      <c r="H112" s="1006"/>
      <c r="I112" s="1006"/>
      <c r="J112" s="1006"/>
      <c r="K112" s="1006"/>
      <c r="L112" s="1006"/>
      <c r="M112" s="1006"/>
      <c r="N112" s="1006"/>
      <c r="O112" s="1059"/>
    </row>
    <row r="113" spans="2:18" x14ac:dyDescent="0.3">
      <c r="B113" s="1099"/>
      <c r="C113" s="1100"/>
      <c r="D113" s="1101"/>
      <c r="E113" s="1104"/>
      <c r="F113" s="1104"/>
      <c r="G113" s="1104"/>
      <c r="H113" s="1104"/>
      <c r="I113" s="1104"/>
      <c r="J113" s="1104"/>
      <c r="K113" s="1104"/>
      <c r="L113" s="1104"/>
      <c r="M113" s="1104"/>
      <c r="N113" s="1104"/>
      <c r="O113" s="1105"/>
      <c r="R113" s="122" t="str">
        <f>' 02. Assessment Data Entry Calc'!N46</f>
        <v/>
      </c>
    </row>
    <row r="114" spans="2:18" ht="7.5" customHeight="1" x14ac:dyDescent="0.3">
      <c r="B114" s="925"/>
      <c r="C114" s="926"/>
      <c r="D114" s="926"/>
      <c r="E114" s="926"/>
      <c r="F114" s="926"/>
      <c r="G114" s="926"/>
      <c r="H114" s="926"/>
      <c r="I114" s="926"/>
      <c r="J114" s="926"/>
      <c r="K114" s="926"/>
      <c r="L114" s="926"/>
      <c r="M114" s="926"/>
      <c r="N114" s="926"/>
      <c r="O114" s="927"/>
    </row>
    <row r="115" spans="2:18" ht="26.25" customHeight="1" x14ac:dyDescent="0.3">
      <c r="B115" s="904" t="s">
        <v>112</v>
      </c>
      <c r="C115" s="905"/>
      <c r="D115" s="905"/>
      <c r="E115" s="905"/>
      <c r="F115" s="905"/>
      <c r="G115" s="905"/>
      <c r="H115" s="905"/>
      <c r="I115" s="905"/>
      <c r="J115" s="905"/>
      <c r="K115" s="905"/>
      <c r="L115" s="905"/>
      <c r="M115" s="905"/>
      <c r="N115" s="905"/>
      <c r="O115" s="906"/>
    </row>
    <row r="116" spans="2:18" x14ac:dyDescent="0.3">
      <c r="B116" s="1039" t="str">
        <f>' 02. Assessment Data Entry Calc'!C118</f>
        <v>Based upon the number of rooms in the property there will be at least 0 internal doors.</v>
      </c>
      <c r="C116" s="1040"/>
      <c r="D116" s="1040"/>
      <c r="E116" s="1040"/>
      <c r="F116" s="1040"/>
      <c r="G116" s="1040"/>
      <c r="H116" s="1040"/>
      <c r="I116" s="1040"/>
      <c r="J116" s="1040"/>
      <c r="K116" s="1040"/>
      <c r="L116" s="1040"/>
      <c r="M116" s="1040"/>
      <c r="N116" s="1040"/>
      <c r="O116" s="1046"/>
    </row>
    <row r="117" spans="2:18" x14ac:dyDescent="0.3">
      <c r="B117" s="206" t="s">
        <v>117</v>
      </c>
      <c r="C117" s="207"/>
      <c r="D117" s="207"/>
      <c r="E117" s="207"/>
      <c r="F117" s="207"/>
      <c r="G117" s="944">
        <f>' 02. Assessment Data Entry Calc'!H119</f>
        <v>0</v>
      </c>
      <c r="H117" s="944"/>
      <c r="I117" s="944"/>
      <c r="J117" s="944"/>
      <c r="K117" s="944"/>
      <c r="L117" s="944"/>
      <c r="M117" s="944"/>
      <c r="N117" s="944"/>
      <c r="O117" s="945"/>
    </row>
    <row r="118" spans="2:18" x14ac:dyDescent="0.3">
      <c r="B118" s="208" t="s">
        <v>82</v>
      </c>
      <c r="C118" s="207"/>
      <c r="D118" s="207"/>
      <c r="E118" s="207"/>
      <c r="F118" s="207"/>
      <c r="G118" s="944">
        <f>' 02. Assessment Data Entry Calc'!H120</f>
        <v>0</v>
      </c>
      <c r="H118" s="944"/>
      <c r="I118" s="944"/>
      <c r="J118" s="944"/>
      <c r="K118" s="944"/>
      <c r="L118" s="944"/>
      <c r="M118" s="944"/>
      <c r="N118" s="944"/>
      <c r="O118" s="945"/>
    </row>
    <row r="119" spans="2:18" ht="8.25" customHeight="1" x14ac:dyDescent="0.3">
      <c r="B119" s="1047"/>
      <c r="C119" s="946"/>
      <c r="D119" s="946"/>
      <c r="E119" s="946"/>
      <c r="F119" s="946"/>
      <c r="G119" s="946"/>
      <c r="H119" s="946"/>
      <c r="I119" s="946"/>
      <c r="J119" s="946"/>
      <c r="K119" s="946"/>
      <c r="L119" s="946"/>
      <c r="M119" s="946"/>
      <c r="N119" s="946"/>
      <c r="O119" s="947"/>
    </row>
    <row r="120" spans="2:18" x14ac:dyDescent="0.3">
      <c r="B120" s="943" t="str">
        <f>' 02. Assessment Data Entry Calc'!C122</f>
        <v>Actions to be taken where the background ventilation has been assessed in accordance with IAA Guidance:</v>
      </c>
      <c r="C120" s="944"/>
      <c r="D120" s="944"/>
      <c r="E120" s="944"/>
      <c r="F120" s="944"/>
      <c r="G120" s="944"/>
      <c r="H120" s="944"/>
      <c r="I120" s="944"/>
      <c r="J120" s="944"/>
      <c r="K120" s="944"/>
      <c r="L120" s="944"/>
      <c r="M120" s="944"/>
      <c r="N120" s="944"/>
      <c r="O120" s="945"/>
    </row>
    <row r="121" spans="2:18" x14ac:dyDescent="0.3">
      <c r="B121" s="1005" t="str">
        <f>' 02. Assessment Data Entry Calc'!C123</f>
        <v>Not applicable, door undercuts to be assessed on all internal doors.</v>
      </c>
      <c r="C121" s="1006"/>
      <c r="D121" s="1006"/>
      <c r="E121" s="1006"/>
      <c r="F121" s="1006"/>
      <c r="G121" s="1006"/>
      <c r="H121" s="1006"/>
      <c r="I121" s="1006"/>
      <c r="J121" s="1006"/>
      <c r="K121" s="1006"/>
      <c r="L121" s="1006"/>
      <c r="M121" s="1006"/>
      <c r="N121" s="1006"/>
      <c r="O121" s="1059"/>
    </row>
    <row r="122" spans="2:18" x14ac:dyDescent="0.3">
      <c r="B122" s="1005"/>
      <c r="C122" s="1006"/>
      <c r="D122" s="1006"/>
      <c r="E122" s="1006"/>
      <c r="F122" s="1006"/>
      <c r="G122" s="1006"/>
      <c r="H122" s="1006"/>
      <c r="I122" s="1006"/>
      <c r="J122" s="1006"/>
      <c r="K122" s="1006"/>
      <c r="L122" s="1006"/>
      <c r="M122" s="1006"/>
      <c r="N122" s="1006"/>
      <c r="O122" s="1059"/>
    </row>
    <row r="123" spans="2:18" ht="6" customHeight="1" x14ac:dyDescent="0.3">
      <c r="B123" s="1047"/>
      <c r="C123" s="946"/>
      <c r="D123" s="946"/>
      <c r="E123" s="946"/>
      <c r="F123" s="946"/>
      <c r="G123" s="946"/>
      <c r="H123" s="946"/>
      <c r="I123" s="946"/>
      <c r="J123" s="946"/>
      <c r="K123" s="946"/>
      <c r="L123" s="946"/>
      <c r="M123" s="946"/>
      <c r="N123" s="946"/>
      <c r="O123" s="947"/>
    </row>
    <row r="124" spans="2:18" x14ac:dyDescent="0.3">
      <c r="B124" s="943" t="s">
        <v>142</v>
      </c>
      <c r="C124" s="944"/>
      <c r="D124" s="944"/>
      <c r="E124" s="944"/>
      <c r="F124" s="944"/>
      <c r="G124" s="944"/>
      <c r="H124" s="944"/>
      <c r="I124" s="944"/>
      <c r="J124" s="944"/>
      <c r="K124" s="944"/>
      <c r="L124" s="944"/>
      <c r="M124" s="944"/>
      <c r="N124" s="944"/>
      <c r="O124" s="945"/>
    </row>
    <row r="125" spans="2:18" ht="15" customHeight="1" x14ac:dyDescent="0.3">
      <c r="B125" s="1005" t="str">
        <f>$R$49</f>
        <v>Upgrade requirements for compliance with PAS2035 and ADF1</v>
      </c>
      <c r="C125" s="1006"/>
      <c r="D125" s="1006"/>
      <c r="E125" s="1007" t="str">
        <f>IF(Q125="OK",CONCATENATE(R125,B124),' 02. Assessment Data Entry Calc'!$D126)</f>
        <v>INCOMPLETE - Please return to the Assessment Data Entry tab and complete comment box for - Comments / Actions Required to Make Door Undercuts Compliant</v>
      </c>
      <c r="F125" s="1008"/>
      <c r="G125" s="1008"/>
      <c r="H125" s="1008"/>
      <c r="I125" s="1008"/>
      <c r="J125" s="1008"/>
      <c r="K125" s="1008"/>
      <c r="L125" s="1008"/>
      <c r="M125" s="1008"/>
      <c r="N125" s="1008"/>
      <c r="O125" s="1009"/>
      <c r="Q125" s="151" t="str">
        <f>IF(ISNUMBER(SEARCH("FREE TEXT",' 02. Assessment Data Entry Calc'!$D126))=TRUE,"OK",IF(' 02. Assessment Data Entry Calc'!$D126="","OK","NOT"))</f>
        <v>OK</v>
      </c>
      <c r="R125" s="122" t="s">
        <v>302</v>
      </c>
    </row>
    <row r="126" spans="2:18" x14ac:dyDescent="0.3">
      <c r="B126" s="1005"/>
      <c r="C126" s="1006"/>
      <c r="D126" s="1006"/>
      <c r="E126" s="1010"/>
      <c r="F126" s="1011"/>
      <c r="G126" s="1011"/>
      <c r="H126" s="1011"/>
      <c r="I126" s="1011"/>
      <c r="J126" s="1011"/>
      <c r="K126" s="1011"/>
      <c r="L126" s="1011"/>
      <c r="M126" s="1011"/>
      <c r="N126" s="1011"/>
      <c r="O126" s="1012"/>
    </row>
    <row r="127" spans="2:18" x14ac:dyDescent="0.3">
      <c r="B127" s="1005"/>
      <c r="C127" s="1006"/>
      <c r="D127" s="1006"/>
      <c r="E127" s="1013"/>
      <c r="F127" s="1014"/>
      <c r="G127" s="1014"/>
      <c r="H127" s="1014"/>
      <c r="I127" s="1014"/>
      <c r="J127" s="1014"/>
      <c r="K127" s="1014"/>
      <c r="L127" s="1014"/>
      <c r="M127" s="1014"/>
      <c r="N127" s="1014"/>
      <c r="O127" s="1015"/>
    </row>
    <row r="128" spans="2:18" ht="8.25" customHeight="1" x14ac:dyDescent="0.3">
      <c r="B128" s="1047"/>
      <c r="C128" s="946"/>
      <c r="D128" s="946"/>
      <c r="E128" s="946"/>
      <c r="F128" s="946"/>
      <c r="G128" s="946"/>
      <c r="H128" s="946"/>
      <c r="I128" s="946"/>
      <c r="J128" s="946"/>
      <c r="K128" s="946"/>
      <c r="L128" s="946"/>
      <c r="M128" s="946"/>
      <c r="N128" s="946"/>
      <c r="O128" s="947"/>
    </row>
    <row r="129" spans="2:18" ht="26.25" customHeight="1" x14ac:dyDescent="0.3">
      <c r="B129" s="904" t="s">
        <v>104</v>
      </c>
      <c r="C129" s="905"/>
      <c r="D129" s="905"/>
      <c r="E129" s="905"/>
      <c r="F129" s="905"/>
      <c r="G129" s="905"/>
      <c r="H129" s="905"/>
      <c r="I129" s="905"/>
      <c r="J129" s="905"/>
      <c r="K129" s="905"/>
      <c r="L129" s="905"/>
      <c r="M129" s="905"/>
      <c r="N129" s="905"/>
      <c r="O129" s="906"/>
    </row>
    <row r="130" spans="2:18" x14ac:dyDescent="0.3">
      <c r="B130" s="943" t="str">
        <f>IF(' 02. Assessment Data Entry Calc'!L134="Yes",R130,R131)</f>
        <v>There is inadequate functioning purge ventilation in all habitable rooms (and WC where relevant)</v>
      </c>
      <c r="C130" s="944"/>
      <c r="D130" s="944"/>
      <c r="E130" s="944"/>
      <c r="F130" s="944"/>
      <c r="G130" s="944"/>
      <c r="H130" s="944"/>
      <c r="I130" s="944"/>
      <c r="J130" s="944"/>
      <c r="K130" s="944"/>
      <c r="L130" s="944"/>
      <c r="M130" s="944"/>
      <c r="N130" s="944"/>
      <c r="O130" s="945"/>
      <c r="R130" s="122" t="s">
        <v>166</v>
      </c>
    </row>
    <row r="131" spans="2:18" ht="5.25" customHeight="1" x14ac:dyDescent="0.3">
      <c r="B131" s="1047"/>
      <c r="C131" s="946"/>
      <c r="D131" s="946"/>
      <c r="E131" s="946"/>
      <c r="F131" s="946"/>
      <c r="G131" s="946"/>
      <c r="H131" s="946"/>
      <c r="I131" s="946"/>
      <c r="J131" s="946"/>
      <c r="K131" s="946"/>
      <c r="L131" s="946"/>
      <c r="M131" s="946"/>
      <c r="N131" s="946"/>
      <c r="O131" s="947"/>
      <c r="R131" s="122" t="s">
        <v>150</v>
      </c>
    </row>
    <row r="132" spans="2:18" x14ac:dyDescent="0.3">
      <c r="B132" s="943" t="s">
        <v>116</v>
      </c>
      <c r="C132" s="944"/>
      <c r="D132" s="944"/>
      <c r="E132" s="944"/>
      <c r="F132" s="944"/>
      <c r="G132" s="944"/>
      <c r="H132" s="944"/>
      <c r="I132" s="944"/>
      <c r="J132" s="944"/>
      <c r="K132" s="944"/>
      <c r="L132" s="944"/>
      <c r="M132" s="944"/>
      <c r="N132" s="944"/>
      <c r="O132" s="945"/>
    </row>
    <row r="133" spans="2:18" ht="15" customHeight="1" x14ac:dyDescent="0.3">
      <c r="B133" s="1005" t="str">
        <f>$R$49</f>
        <v>Upgrade requirements for compliance with PAS2035 and ADF1</v>
      </c>
      <c r="C133" s="1006"/>
      <c r="D133" s="1006"/>
      <c r="E133" s="1007" t="str">
        <f>IF(Q133="OK",CONCATENATE(R133,B132),' 02. Assessment Data Entry Calc'!$D137)</f>
        <v>INCOMPLETE - Please return to the Assessment Data Entry tab and complete comment box for - Comments / Actions Required to Make Purge Ventilation Compliant</v>
      </c>
      <c r="F133" s="1008"/>
      <c r="G133" s="1008"/>
      <c r="H133" s="1008"/>
      <c r="I133" s="1008"/>
      <c r="J133" s="1008"/>
      <c r="K133" s="1008"/>
      <c r="L133" s="1008"/>
      <c r="M133" s="1008"/>
      <c r="N133" s="1008"/>
      <c r="O133" s="1009"/>
      <c r="Q133" s="151" t="str">
        <f>IF(ISNUMBER(SEARCH("FREE TEXT",' 02. Assessment Data Entry Calc'!$D137))=TRUE,"OK",IF(' 02. Assessment Data Entry Calc'!$D137="","OK","NOT"))</f>
        <v>OK</v>
      </c>
      <c r="R133" s="122" t="s">
        <v>302</v>
      </c>
    </row>
    <row r="134" spans="2:18" x14ac:dyDescent="0.3">
      <c r="B134" s="1005"/>
      <c r="C134" s="1006"/>
      <c r="D134" s="1006"/>
      <c r="E134" s="1010"/>
      <c r="F134" s="1011"/>
      <c r="G134" s="1011"/>
      <c r="H134" s="1011"/>
      <c r="I134" s="1011"/>
      <c r="J134" s="1011"/>
      <c r="K134" s="1011"/>
      <c r="L134" s="1011"/>
      <c r="M134" s="1011"/>
      <c r="N134" s="1011"/>
      <c r="O134" s="1012"/>
      <c r="Q134" s="209">
        <f>' 02. Assessment Data Entry Calc'!L134</f>
        <v>0</v>
      </c>
    </row>
    <row r="135" spans="2:18" x14ac:dyDescent="0.3">
      <c r="B135" s="1005"/>
      <c r="C135" s="1006"/>
      <c r="D135" s="1006"/>
      <c r="E135" s="1013"/>
      <c r="F135" s="1014"/>
      <c r="G135" s="1014"/>
      <c r="H135" s="1014"/>
      <c r="I135" s="1014"/>
      <c r="J135" s="1014"/>
      <c r="K135" s="1014"/>
      <c r="L135" s="1014"/>
      <c r="M135" s="1014"/>
      <c r="N135" s="1014"/>
      <c r="O135" s="1015"/>
    </row>
    <row r="136" spans="2:18" ht="8.25" customHeight="1" x14ac:dyDescent="0.3">
      <c r="B136" s="1047"/>
      <c r="C136" s="946"/>
      <c r="D136" s="946"/>
      <c r="E136" s="946"/>
      <c r="F136" s="946"/>
      <c r="G136" s="946"/>
      <c r="H136" s="946"/>
      <c r="I136" s="946"/>
      <c r="J136" s="946"/>
      <c r="K136" s="946"/>
      <c r="L136" s="946"/>
      <c r="M136" s="946"/>
      <c r="N136" s="946"/>
      <c r="O136" s="947"/>
    </row>
    <row r="137" spans="2:18" ht="26.25" customHeight="1" x14ac:dyDescent="0.3">
      <c r="B137" s="904" t="s">
        <v>113</v>
      </c>
      <c r="C137" s="905"/>
      <c r="D137" s="905"/>
      <c r="E137" s="905"/>
      <c r="F137" s="905"/>
      <c r="G137" s="905"/>
      <c r="H137" s="905"/>
      <c r="I137" s="905"/>
      <c r="J137" s="905"/>
      <c r="K137" s="905"/>
      <c r="L137" s="905"/>
      <c r="M137" s="905"/>
      <c r="N137" s="905"/>
      <c r="O137" s="906"/>
    </row>
    <row r="138" spans="2:18" x14ac:dyDescent="0.3">
      <c r="B138" s="943" t="str">
        <f>IF(' 02. Assessment Data Entry Calc'!L144="Yes",R138,R139)</f>
        <v>No issues identified, no action required.</v>
      </c>
      <c r="C138" s="944"/>
      <c r="D138" s="944"/>
      <c r="E138" s="944"/>
      <c r="F138" s="944"/>
      <c r="G138" s="944"/>
      <c r="H138" s="944"/>
      <c r="I138" s="944"/>
      <c r="J138" s="944"/>
      <c r="K138" s="944"/>
      <c r="L138" s="944"/>
      <c r="M138" s="944"/>
      <c r="N138" s="944"/>
      <c r="O138" s="945"/>
      <c r="R138" s="122" t="s">
        <v>114</v>
      </c>
    </row>
    <row r="139" spans="2:18" ht="5.25" customHeight="1" x14ac:dyDescent="0.3">
      <c r="B139" s="1047"/>
      <c r="C139" s="946"/>
      <c r="D139" s="946"/>
      <c r="E139" s="946"/>
      <c r="F139" s="946"/>
      <c r="G139" s="946"/>
      <c r="H139" s="946"/>
      <c r="I139" s="946"/>
      <c r="J139" s="946"/>
      <c r="K139" s="946"/>
      <c r="L139" s="946"/>
      <c r="M139" s="946"/>
      <c r="N139" s="946"/>
      <c r="O139" s="947"/>
      <c r="R139" s="122" t="s">
        <v>167</v>
      </c>
    </row>
    <row r="140" spans="2:18" x14ac:dyDescent="0.3">
      <c r="B140" s="1043" t="s">
        <v>115</v>
      </c>
      <c r="C140" s="1044"/>
      <c r="D140" s="1044"/>
      <c r="E140" s="1044"/>
      <c r="F140" s="1044"/>
      <c r="G140" s="1044"/>
      <c r="H140" s="1044"/>
      <c r="I140" s="1044"/>
      <c r="J140" s="1044"/>
      <c r="K140" s="1044"/>
      <c r="L140" s="1044"/>
      <c r="M140" s="1044"/>
      <c r="N140" s="1044"/>
      <c r="O140" s="1045"/>
    </row>
    <row r="141" spans="2:18" x14ac:dyDescent="0.3">
      <c r="B141" s="1016" t="str">
        <f>IF(Q141="OK",CONCATENATE(R141,B140),' 02. Assessment Data Entry Calc'!$D147)</f>
        <v>INCOMPLETE - Please return to the Assessment Data Entry tab and complete comment box for - Comments/Actions Required to Rectify any Issues</v>
      </c>
      <c r="C141" s="1017"/>
      <c r="D141" s="1017"/>
      <c r="E141" s="1017"/>
      <c r="F141" s="1017"/>
      <c r="G141" s="1017"/>
      <c r="H141" s="1017"/>
      <c r="I141" s="1017"/>
      <c r="J141" s="1017"/>
      <c r="K141" s="1017"/>
      <c r="L141" s="1017"/>
      <c r="M141" s="1017"/>
      <c r="N141" s="1017"/>
      <c r="O141" s="1018"/>
      <c r="Q141" s="151" t="str">
        <f>IF(ISNUMBER(SEARCH("FREE TEXT",' 02. Assessment Data Entry Calc'!$D147))=TRUE,"OK",IF(' 02. Assessment Data Entry Calc'!$D147="","OK","NOT"))</f>
        <v>OK</v>
      </c>
      <c r="R141" s="122" t="s">
        <v>302</v>
      </c>
    </row>
    <row r="142" spans="2:18" x14ac:dyDescent="0.3">
      <c r="B142" s="1019"/>
      <c r="C142" s="1020"/>
      <c r="D142" s="1020"/>
      <c r="E142" s="1020"/>
      <c r="F142" s="1020"/>
      <c r="G142" s="1020"/>
      <c r="H142" s="1020"/>
      <c r="I142" s="1020"/>
      <c r="J142" s="1020"/>
      <c r="K142" s="1020"/>
      <c r="L142" s="1020"/>
      <c r="M142" s="1020"/>
      <c r="N142" s="1020"/>
      <c r="O142" s="1021"/>
      <c r="Q142" s="209">
        <f>' 02. Assessment Data Entry Calc'!L144</f>
        <v>0</v>
      </c>
    </row>
    <row r="143" spans="2:18" x14ac:dyDescent="0.3">
      <c r="B143" s="1022"/>
      <c r="C143" s="1023"/>
      <c r="D143" s="1023"/>
      <c r="E143" s="1023"/>
      <c r="F143" s="1023"/>
      <c r="G143" s="1023"/>
      <c r="H143" s="1023"/>
      <c r="I143" s="1023"/>
      <c r="J143" s="1023"/>
      <c r="K143" s="1023"/>
      <c r="L143" s="1023"/>
      <c r="M143" s="1023"/>
      <c r="N143" s="1023"/>
      <c r="O143" s="1024"/>
    </row>
    <row r="144" spans="2:18" ht="7.5" customHeight="1" x14ac:dyDescent="0.3">
      <c r="B144" s="925"/>
      <c r="C144" s="926"/>
      <c r="D144" s="926"/>
      <c r="E144" s="926"/>
      <c r="F144" s="926"/>
      <c r="G144" s="926"/>
      <c r="H144" s="926"/>
      <c r="I144" s="926"/>
      <c r="J144" s="926"/>
      <c r="K144" s="926"/>
      <c r="L144" s="926"/>
      <c r="M144" s="926"/>
      <c r="N144" s="926"/>
      <c r="O144" s="927"/>
    </row>
    <row r="145" spans="2:18" ht="26.25" customHeight="1" x14ac:dyDescent="0.3">
      <c r="B145" s="904" t="s">
        <v>299</v>
      </c>
      <c r="C145" s="905"/>
      <c r="D145" s="905"/>
      <c r="E145" s="905"/>
      <c r="F145" s="905"/>
      <c r="G145" s="905"/>
      <c r="H145" s="905"/>
      <c r="I145" s="905"/>
      <c r="J145" s="905"/>
      <c r="K145" s="905"/>
      <c r="L145" s="905"/>
      <c r="M145" s="905"/>
      <c r="N145" s="905"/>
      <c r="O145" s="906"/>
    </row>
    <row r="146" spans="2:18" ht="15.75" customHeight="1" x14ac:dyDescent="0.3">
      <c r="B146" s="1036" t="str">
        <f>' 02. Assessment Data Entry Calc'!C152</f>
        <v>Is loft insulation being installed (or extended as part of another measure e.g. EWI)?</v>
      </c>
      <c r="C146" s="1037"/>
      <c r="D146" s="1037"/>
      <c r="E146" s="1037"/>
      <c r="F146" s="1037"/>
      <c r="G146" s="1037"/>
      <c r="H146" s="1037"/>
      <c r="I146" s="1037"/>
      <c r="J146" s="1037"/>
      <c r="K146" s="210">
        <f>' 02. Assessment Data Entry Calc'!L152</f>
        <v>0</v>
      </c>
      <c r="L146" s="893"/>
      <c r="M146" s="893"/>
      <c r="N146" s="893"/>
      <c r="O146" s="894"/>
    </row>
    <row r="147" spans="2:18" ht="15.75" customHeight="1" x14ac:dyDescent="0.3">
      <c r="B147" s="1039" t="str">
        <f>' 02. Assessment Data Entry Calc'!C153</f>
        <v/>
      </c>
      <c r="C147" s="1040"/>
      <c r="D147" s="1040"/>
      <c r="E147" s="1040"/>
      <c r="F147" s="1040"/>
      <c r="G147" s="1040"/>
      <c r="H147" s="1040"/>
      <c r="I147" s="1040"/>
      <c r="J147" s="1040"/>
      <c r="K147" s="211">
        <f>IF(K146="No","",' 02. Assessment Data Entry Calc'!L153)</f>
        <v>0</v>
      </c>
      <c r="L147" s="946"/>
      <c r="M147" s="946"/>
      <c r="N147" s="946"/>
      <c r="O147" s="947"/>
    </row>
    <row r="148" spans="2:18" ht="15.75" customHeight="1" x14ac:dyDescent="0.3">
      <c r="B148" s="943" t="str">
        <f>' 02. Assessment Data Entry Calc'!C156</f>
        <v/>
      </c>
      <c r="C148" s="944"/>
      <c r="D148" s="944"/>
      <c r="E148" s="944"/>
      <c r="F148" s="944"/>
      <c r="G148" s="944"/>
      <c r="H148" s="944"/>
      <c r="I148" s="944"/>
      <c r="J148" s="944"/>
      <c r="K148" s="944"/>
      <c r="L148" s="944"/>
      <c r="M148" s="944"/>
      <c r="N148" s="944"/>
      <c r="O148" s="945"/>
    </row>
    <row r="149" spans="2:18" ht="15.75" customHeight="1" x14ac:dyDescent="0.3">
      <c r="B149" s="1016" t="str">
        <f>IF(Q149="OK",CONCATENATE(R149,B148),' 02. Assessment Data Entry Calc'!$D156)</f>
        <v xml:space="preserve">INCOMPLETE - Please return to the Assessment Data Entry tab and complete comment box for - </v>
      </c>
      <c r="C149" s="1017"/>
      <c r="D149" s="1017"/>
      <c r="E149" s="1017"/>
      <c r="F149" s="1017"/>
      <c r="G149" s="1017"/>
      <c r="H149" s="1017"/>
      <c r="I149" s="1017"/>
      <c r="J149" s="1017"/>
      <c r="K149" s="1017"/>
      <c r="L149" s="1017"/>
      <c r="M149" s="1017"/>
      <c r="N149" s="1017"/>
      <c r="O149" s="1018"/>
      <c r="Q149" s="151" t="str">
        <f>IF(ISNUMBER(SEARCH("FREE TEXT",' 02. Assessment Data Entry Calc'!$D156))=TRUE,"OK",IF(' 02. Assessment Data Entry Calc'!$D156="","OK","NOT"))</f>
        <v>OK</v>
      </c>
      <c r="R149" s="122" t="s">
        <v>302</v>
      </c>
    </row>
    <row r="150" spans="2:18" ht="15.75" customHeight="1" x14ac:dyDescent="0.3">
      <c r="B150" s="1019"/>
      <c r="C150" s="1020"/>
      <c r="D150" s="1020"/>
      <c r="E150" s="1020"/>
      <c r="F150" s="1020"/>
      <c r="G150" s="1020"/>
      <c r="H150" s="1020"/>
      <c r="I150" s="1020"/>
      <c r="J150" s="1020"/>
      <c r="K150" s="1020"/>
      <c r="L150" s="1020"/>
      <c r="M150" s="1020"/>
      <c r="N150" s="1020"/>
      <c r="O150" s="1021"/>
    </row>
    <row r="151" spans="2:18" ht="15.75" customHeight="1" x14ac:dyDescent="0.3">
      <c r="B151" s="1022"/>
      <c r="C151" s="1023"/>
      <c r="D151" s="1023"/>
      <c r="E151" s="1023"/>
      <c r="F151" s="1023"/>
      <c r="G151" s="1023"/>
      <c r="H151" s="1023"/>
      <c r="I151" s="1023"/>
      <c r="J151" s="1023"/>
      <c r="K151" s="1023"/>
      <c r="L151" s="1023"/>
      <c r="M151" s="1023"/>
      <c r="N151" s="1023"/>
      <c r="O151" s="1024"/>
    </row>
    <row r="152" spans="2:18" ht="7.5" customHeight="1" x14ac:dyDescent="0.3">
      <c r="B152" s="925"/>
      <c r="C152" s="926"/>
      <c r="D152" s="926"/>
      <c r="E152" s="926"/>
      <c r="F152" s="926"/>
      <c r="G152" s="926"/>
      <c r="H152" s="926"/>
      <c r="I152" s="926"/>
      <c r="J152" s="926"/>
      <c r="K152" s="926"/>
      <c r="L152" s="926"/>
      <c r="M152" s="926"/>
      <c r="N152" s="926"/>
      <c r="O152" s="927"/>
    </row>
    <row r="153" spans="2:18" ht="26.25" customHeight="1" x14ac:dyDescent="0.3">
      <c r="B153" s="904" t="s">
        <v>300</v>
      </c>
      <c r="C153" s="905"/>
      <c r="D153" s="905"/>
      <c r="E153" s="905"/>
      <c r="F153" s="905"/>
      <c r="G153" s="905"/>
      <c r="H153" s="905"/>
      <c r="I153" s="905"/>
      <c r="J153" s="905"/>
      <c r="K153" s="905"/>
      <c r="L153" s="905"/>
      <c r="M153" s="905"/>
      <c r="N153" s="905"/>
      <c r="O153" s="906"/>
    </row>
    <row r="154" spans="2:18" ht="15.75" customHeight="1" x14ac:dyDescent="0.3">
      <c r="B154" s="1036" t="str">
        <f>' 02. Assessment Data Entry Calc'!C163</f>
        <v>Where the property has a suspended floor, is underfloor insulation being installed?</v>
      </c>
      <c r="C154" s="1037"/>
      <c r="D154" s="1037"/>
      <c r="E154" s="1037"/>
      <c r="F154" s="1037"/>
      <c r="G154" s="1037"/>
      <c r="H154" s="1037"/>
      <c r="I154" s="1037"/>
      <c r="J154" s="1037"/>
      <c r="K154" s="210">
        <f>' 02. Assessment Data Entry Calc'!L163</f>
        <v>0</v>
      </c>
      <c r="L154" s="893"/>
      <c r="M154" s="893"/>
      <c r="N154" s="893"/>
      <c r="O154" s="894"/>
    </row>
    <row r="155" spans="2:18" ht="15.75" customHeight="1" x14ac:dyDescent="0.3">
      <c r="B155" s="1005" t="str">
        <f>' 02. Assessment Data Entry Calc'!C164</f>
        <v/>
      </c>
      <c r="C155" s="1006"/>
      <c r="D155" s="1006"/>
      <c r="E155" s="1006"/>
      <c r="F155" s="1006"/>
      <c r="G155" s="1006"/>
      <c r="H155" s="1006"/>
      <c r="I155" s="1006"/>
      <c r="J155" s="1006"/>
      <c r="K155" s="1038">
        <f>IF(K154="No","",' 02. Assessment Data Entry Calc'!L164)</f>
        <v>0</v>
      </c>
      <c r="L155" s="946"/>
      <c r="M155" s="946"/>
      <c r="N155" s="946"/>
      <c r="O155" s="947"/>
    </row>
    <row r="156" spans="2:18" ht="15.75" customHeight="1" x14ac:dyDescent="0.3">
      <c r="B156" s="1005"/>
      <c r="C156" s="1006"/>
      <c r="D156" s="1006"/>
      <c r="E156" s="1006"/>
      <c r="F156" s="1006"/>
      <c r="G156" s="1006"/>
      <c r="H156" s="1006"/>
      <c r="I156" s="1006"/>
      <c r="J156" s="1006"/>
      <c r="K156" s="1038"/>
      <c r="L156" s="946"/>
      <c r="M156" s="946"/>
      <c r="N156" s="946"/>
      <c r="O156" s="947"/>
    </row>
    <row r="157" spans="2:18" ht="15.75" customHeight="1" x14ac:dyDescent="0.3">
      <c r="B157" s="943" t="str">
        <f>' 02. Assessment Data Entry Calc'!C168</f>
        <v/>
      </c>
      <c r="C157" s="944"/>
      <c r="D157" s="944"/>
      <c r="E157" s="944"/>
      <c r="F157" s="944"/>
      <c r="G157" s="944"/>
      <c r="H157" s="944"/>
      <c r="I157" s="944"/>
      <c r="J157" s="944"/>
      <c r="K157" s="944"/>
      <c r="L157" s="944"/>
      <c r="M157" s="944"/>
      <c r="N157" s="944"/>
      <c r="O157" s="945"/>
    </row>
    <row r="158" spans="2:18" ht="15.75" customHeight="1" x14ac:dyDescent="0.3">
      <c r="B158" s="1016" t="str">
        <f>IF(Q158="OK",CONCATENATE(R158,B157),' 02. Assessment Data Entry Calc'!$D168)</f>
        <v xml:space="preserve">INCOMPLETE - Please return to the Assessment Data Entry tab and complete comment box for - </v>
      </c>
      <c r="C158" s="1017"/>
      <c r="D158" s="1017"/>
      <c r="E158" s="1017"/>
      <c r="F158" s="1017"/>
      <c r="G158" s="1017"/>
      <c r="H158" s="1017"/>
      <c r="I158" s="1017"/>
      <c r="J158" s="1017"/>
      <c r="K158" s="1017"/>
      <c r="L158" s="1017"/>
      <c r="M158" s="1017"/>
      <c r="N158" s="1017"/>
      <c r="O158" s="1018"/>
      <c r="Q158" s="151" t="str">
        <f>IF(ISNUMBER(SEARCH("FREE TEXT",' 02. Assessment Data Entry Calc'!$D168))=TRUE,"OK",IF(' 02. Assessment Data Entry Calc'!$D168="","OK","NOT"))</f>
        <v>OK</v>
      </c>
      <c r="R158" s="122" t="s">
        <v>302</v>
      </c>
    </row>
    <row r="159" spans="2:18" ht="15.75" customHeight="1" x14ac:dyDescent="0.3">
      <c r="B159" s="1019"/>
      <c r="C159" s="1020"/>
      <c r="D159" s="1020"/>
      <c r="E159" s="1020"/>
      <c r="F159" s="1020"/>
      <c r="G159" s="1020"/>
      <c r="H159" s="1020"/>
      <c r="I159" s="1020"/>
      <c r="J159" s="1020"/>
      <c r="K159" s="1020"/>
      <c r="L159" s="1020"/>
      <c r="M159" s="1020"/>
      <c r="N159" s="1020"/>
      <c r="O159" s="1021"/>
    </row>
    <row r="160" spans="2:18" ht="15.75" customHeight="1" x14ac:dyDescent="0.3">
      <c r="B160" s="1022"/>
      <c r="C160" s="1023"/>
      <c r="D160" s="1023"/>
      <c r="E160" s="1023"/>
      <c r="F160" s="1023"/>
      <c r="G160" s="1023"/>
      <c r="H160" s="1023"/>
      <c r="I160" s="1023"/>
      <c r="J160" s="1023"/>
      <c r="K160" s="1023"/>
      <c r="L160" s="1023"/>
      <c r="M160" s="1023"/>
      <c r="N160" s="1023"/>
      <c r="O160" s="1024"/>
    </row>
    <row r="161" spans="1:37" ht="9.75" customHeight="1" x14ac:dyDescent="0.3">
      <c r="B161" s="893"/>
      <c r="C161" s="893"/>
      <c r="D161" s="893"/>
      <c r="E161" s="893"/>
      <c r="F161" s="893"/>
      <c r="G161" s="893"/>
      <c r="H161" s="893"/>
      <c r="I161" s="893"/>
      <c r="J161" s="893"/>
      <c r="K161" s="893"/>
      <c r="L161" s="893"/>
      <c r="M161" s="893"/>
      <c r="N161" s="893"/>
      <c r="O161" s="893"/>
    </row>
    <row r="162" spans="1:37" ht="26.25" customHeight="1" x14ac:dyDescent="0.3">
      <c r="B162" s="904" t="s">
        <v>531</v>
      </c>
      <c r="C162" s="905"/>
      <c r="D162" s="905"/>
      <c r="E162" s="905"/>
      <c r="F162" s="905"/>
      <c r="G162" s="905"/>
      <c r="H162" s="905"/>
      <c r="I162" s="905"/>
      <c r="J162" s="905"/>
      <c r="K162" s="905"/>
      <c r="L162" s="905"/>
      <c r="M162" s="905"/>
      <c r="N162" s="905"/>
      <c r="O162" s="906"/>
    </row>
    <row r="163" spans="1:37" ht="15.75" customHeight="1" x14ac:dyDescent="0.3">
      <c r="B163" s="1036" t="str">
        <f>' 02. Assessment Data Entry Calc'!C175</f>
        <v>Does the property have any operational open-flued combustion appliances?</v>
      </c>
      <c r="C163" s="1037"/>
      <c r="D163" s="1037"/>
      <c r="E163" s="1037"/>
      <c r="F163" s="1037"/>
      <c r="G163" s="1037"/>
      <c r="H163" s="1037"/>
      <c r="I163" s="1037"/>
      <c r="J163" s="1037"/>
      <c r="K163" s="210">
        <f>' 02. Assessment Data Entry Calc'!L175</f>
        <v>0</v>
      </c>
      <c r="L163" s="893"/>
      <c r="M163" s="893"/>
      <c r="N163" s="893"/>
      <c r="O163" s="894"/>
    </row>
    <row r="164" spans="1:37" ht="15.75" customHeight="1" x14ac:dyDescent="0.3">
      <c r="B164" s="1005" t="str">
        <f>' 02. Assessment Data Entry Calc'!C176</f>
        <v/>
      </c>
      <c r="C164" s="1006"/>
      <c r="D164" s="1006"/>
      <c r="E164" s="1006"/>
      <c r="F164" s="1006"/>
      <c r="G164" s="1006"/>
      <c r="H164" s="1006"/>
      <c r="I164" s="1006"/>
      <c r="J164" s="1006"/>
      <c r="K164" s="1038">
        <f>IF(K163="No","",' 02. Assessment Data Entry Calc'!L176)</f>
        <v>0</v>
      </c>
      <c r="L164" s="946"/>
      <c r="M164" s="946"/>
      <c r="N164" s="946"/>
      <c r="O164" s="947"/>
    </row>
    <row r="165" spans="1:37" ht="15.75" customHeight="1" x14ac:dyDescent="0.3">
      <c r="B165" s="1005"/>
      <c r="C165" s="1006"/>
      <c r="D165" s="1006"/>
      <c r="E165" s="1006"/>
      <c r="F165" s="1006"/>
      <c r="G165" s="1006"/>
      <c r="H165" s="1006"/>
      <c r="I165" s="1006"/>
      <c r="J165" s="1006"/>
      <c r="K165" s="1038"/>
      <c r="L165" s="946"/>
      <c r="M165" s="946"/>
      <c r="N165" s="946"/>
      <c r="O165" s="947"/>
    </row>
    <row r="166" spans="1:37" ht="15.75" customHeight="1" x14ac:dyDescent="0.3">
      <c r="B166" s="943" t="str">
        <f>' 02. Assessment Data Entry Calc'!C180</f>
        <v/>
      </c>
      <c r="C166" s="944"/>
      <c r="D166" s="944"/>
      <c r="E166" s="944"/>
      <c r="F166" s="944"/>
      <c r="G166" s="944"/>
      <c r="H166" s="944"/>
      <c r="I166" s="944"/>
      <c r="J166" s="944"/>
      <c r="K166" s="944"/>
      <c r="L166" s="944"/>
      <c r="M166" s="944"/>
      <c r="N166" s="944"/>
      <c r="O166" s="945"/>
    </row>
    <row r="167" spans="1:37" ht="15.75" customHeight="1" x14ac:dyDescent="0.3">
      <c r="B167" s="1016" t="str">
        <f>IF(Q167="OK",CONCATENATE(R167,B166),' 02. Assessment Data Entry Calc'!$D180)</f>
        <v xml:space="preserve">INCOMPLETE - Please return to the Assessment Data Entry tab and complete comment box for - </v>
      </c>
      <c r="C167" s="1017"/>
      <c r="D167" s="1017"/>
      <c r="E167" s="1017"/>
      <c r="F167" s="1017"/>
      <c r="G167" s="1017"/>
      <c r="H167" s="1017"/>
      <c r="I167" s="1017"/>
      <c r="J167" s="1017"/>
      <c r="K167" s="1017"/>
      <c r="L167" s="1017"/>
      <c r="M167" s="1017"/>
      <c r="N167" s="1017"/>
      <c r="O167" s="1018"/>
      <c r="Q167" s="151" t="str">
        <f>IF(ISNUMBER(SEARCH("FREE TEXT",' 02. Assessment Data Entry Calc'!$D180))=TRUE,"OK",IF(' 02. Assessment Data Entry Calc'!$D180="","OK","NOT"))</f>
        <v>OK</v>
      </c>
      <c r="R167" s="122" t="s">
        <v>302</v>
      </c>
    </row>
    <row r="168" spans="1:37" ht="15.75" customHeight="1" x14ac:dyDescent="0.3">
      <c r="B168" s="1019"/>
      <c r="C168" s="1020"/>
      <c r="D168" s="1020"/>
      <c r="E168" s="1020"/>
      <c r="F168" s="1020"/>
      <c r="G168" s="1020"/>
      <c r="H168" s="1020"/>
      <c r="I168" s="1020"/>
      <c r="J168" s="1020"/>
      <c r="K168" s="1020"/>
      <c r="L168" s="1020"/>
      <c r="M168" s="1020"/>
      <c r="N168" s="1020"/>
      <c r="O168" s="1021"/>
    </row>
    <row r="169" spans="1:37" ht="15.75" customHeight="1" x14ac:dyDescent="0.3">
      <c r="B169" s="1022"/>
      <c r="C169" s="1023"/>
      <c r="D169" s="1023"/>
      <c r="E169" s="1023"/>
      <c r="F169" s="1023"/>
      <c r="G169" s="1023"/>
      <c r="H169" s="1023"/>
      <c r="I169" s="1023"/>
      <c r="J169" s="1023"/>
      <c r="K169" s="1023"/>
      <c r="L169" s="1023"/>
      <c r="M169" s="1023"/>
      <c r="N169" s="1023"/>
      <c r="O169" s="1024"/>
    </row>
    <row r="170" spans="1:37" ht="5.25" customHeight="1" x14ac:dyDescent="0.3">
      <c r="B170" s="157"/>
      <c r="C170" s="157"/>
      <c r="D170" s="157"/>
      <c r="E170" s="157"/>
      <c r="F170" s="157"/>
      <c r="G170" s="157"/>
      <c r="H170" s="157"/>
      <c r="I170" s="157"/>
      <c r="J170" s="157"/>
      <c r="K170" s="157"/>
      <c r="L170" s="157"/>
      <c r="M170" s="157"/>
      <c r="N170" s="157"/>
      <c r="O170" s="157"/>
    </row>
    <row r="171" spans="1:37" s="36" customFormat="1" ht="30.75" customHeight="1" x14ac:dyDescent="0.3">
      <c r="A171" s="121"/>
      <c r="B171" s="212"/>
      <c r="C171" s="961" t="s">
        <v>262</v>
      </c>
      <c r="D171" s="961"/>
      <c r="E171" s="961"/>
      <c r="F171" s="961"/>
      <c r="G171" s="961"/>
      <c r="H171" s="961"/>
      <c r="I171" s="961"/>
      <c r="J171" s="961"/>
      <c r="K171" s="961"/>
      <c r="L171" s="961"/>
      <c r="M171" s="961"/>
      <c r="N171" s="212"/>
      <c r="O171" s="212"/>
      <c r="P171" s="121"/>
      <c r="Q171" s="121"/>
      <c r="R171" s="122"/>
      <c r="S171" s="121"/>
      <c r="T171" s="121"/>
      <c r="U171" s="121"/>
      <c r="V171" s="121"/>
      <c r="W171" s="121"/>
      <c r="X171" s="121"/>
      <c r="Y171" s="121"/>
      <c r="Z171" s="121"/>
      <c r="AA171" s="121"/>
      <c r="AB171" s="121"/>
      <c r="AC171" s="121"/>
      <c r="AD171" s="121"/>
      <c r="AE171" s="121"/>
      <c r="AF171" s="121"/>
      <c r="AG171" s="121"/>
      <c r="AH171" s="121"/>
      <c r="AI171" s="121"/>
      <c r="AJ171" s="121"/>
      <c r="AK171" s="121"/>
    </row>
    <row r="172" spans="1:37" s="36" customFormat="1" ht="10.5" customHeight="1" x14ac:dyDescent="0.3">
      <c r="A172" s="121"/>
      <c r="B172" s="212"/>
      <c r="C172" s="962"/>
      <c r="D172" s="962"/>
      <c r="E172" s="962"/>
      <c r="F172" s="962"/>
      <c r="G172" s="962"/>
      <c r="H172" s="962"/>
      <c r="I172" s="962"/>
      <c r="J172" s="962"/>
      <c r="K172" s="962"/>
      <c r="L172" s="962"/>
      <c r="M172" s="962"/>
      <c r="N172" s="212"/>
      <c r="O172" s="212"/>
      <c r="P172" s="121"/>
      <c r="Q172" s="121"/>
      <c r="R172" s="122"/>
      <c r="S172" s="121"/>
      <c r="T172" s="121"/>
      <c r="U172" s="121"/>
      <c r="V172" s="121"/>
      <c r="W172" s="121"/>
      <c r="X172" s="121"/>
      <c r="Y172" s="121"/>
      <c r="Z172" s="121"/>
      <c r="AA172" s="121"/>
      <c r="AB172" s="121"/>
      <c r="AC172" s="121"/>
      <c r="AD172" s="121"/>
      <c r="AE172" s="121"/>
      <c r="AF172" s="121"/>
      <c r="AG172" s="121"/>
      <c r="AH172" s="121"/>
      <c r="AI172" s="121"/>
      <c r="AJ172" s="121"/>
      <c r="AK172" s="121"/>
    </row>
    <row r="173" spans="1:37" s="36" customFormat="1" ht="30" customHeight="1" x14ac:dyDescent="0.3">
      <c r="A173" s="121"/>
      <c r="B173" s="163"/>
      <c r="C173" s="966" t="s">
        <v>153</v>
      </c>
      <c r="D173" s="967"/>
      <c r="E173" s="967"/>
      <c r="F173" s="967"/>
      <c r="G173" s="967"/>
      <c r="H173" s="967"/>
      <c r="I173" s="967"/>
      <c r="J173" s="967"/>
      <c r="K173" s="967"/>
      <c r="L173" s="967"/>
      <c r="M173" s="968"/>
      <c r="N173" s="163"/>
      <c r="O173" s="163"/>
      <c r="P173" s="121"/>
      <c r="Q173" s="121"/>
      <c r="R173" s="121"/>
      <c r="S173" s="122"/>
      <c r="T173" s="121"/>
      <c r="U173" s="121"/>
      <c r="V173" s="121"/>
      <c r="W173" s="121"/>
      <c r="X173" s="121"/>
      <c r="Y173" s="121"/>
      <c r="Z173" s="121"/>
      <c r="AA173" s="121"/>
      <c r="AB173" s="121"/>
      <c r="AC173" s="121"/>
      <c r="AD173" s="121"/>
      <c r="AE173" s="121"/>
      <c r="AF173" s="121"/>
      <c r="AG173" s="121"/>
      <c r="AH173" s="121"/>
      <c r="AI173" s="121"/>
      <c r="AJ173" s="121"/>
      <c r="AK173" s="121"/>
    </row>
    <row r="174" spans="1:37" s="36" customFormat="1" ht="23.25" customHeight="1" x14ac:dyDescent="0.3">
      <c r="A174" s="121"/>
      <c r="B174" s="163"/>
      <c r="C174" s="1030"/>
      <c r="D174" s="1031"/>
      <c r="E174" s="1032"/>
      <c r="F174" s="1027" t="s">
        <v>311</v>
      </c>
      <c r="G174" s="1028"/>
      <c r="H174" s="1028"/>
      <c r="I174" s="1029"/>
      <c r="J174" s="1025" t="s">
        <v>45</v>
      </c>
      <c r="K174" s="1026"/>
      <c r="L174" s="1034"/>
      <c r="M174" s="1035"/>
      <c r="N174" s="163"/>
      <c r="O174" s="163"/>
      <c r="P174" s="121"/>
      <c r="Q174" s="121"/>
      <c r="R174" s="121"/>
      <c r="S174" s="122"/>
      <c r="T174" s="121"/>
      <c r="U174" s="121"/>
      <c r="V174" s="121"/>
      <c r="W174" s="121"/>
      <c r="X174" s="121"/>
      <c r="Y174" s="121"/>
      <c r="Z174" s="121"/>
      <c r="AA174" s="121"/>
      <c r="AB174" s="121"/>
      <c r="AC174" s="121"/>
      <c r="AD174" s="121"/>
      <c r="AE174" s="121"/>
      <c r="AF174" s="121"/>
      <c r="AG174" s="121"/>
      <c r="AH174" s="121"/>
      <c r="AI174" s="121"/>
      <c r="AJ174" s="121"/>
      <c r="AK174" s="121"/>
    </row>
    <row r="175" spans="1:37" s="36" customFormat="1" ht="69.75" customHeight="1" x14ac:dyDescent="0.3">
      <c r="A175" s="121"/>
      <c r="B175" s="163"/>
      <c r="C175" s="969" t="s">
        <v>1</v>
      </c>
      <c r="D175" s="970"/>
      <c r="E175" s="970"/>
      <c r="F175" s="980" t="s">
        <v>200</v>
      </c>
      <c r="G175" s="980"/>
      <c r="H175" s="980" t="s">
        <v>59</v>
      </c>
      <c r="I175" s="980"/>
      <c r="J175" s="1004" t="s">
        <v>60</v>
      </c>
      <c r="K175" s="1004"/>
      <c r="L175" s="1004" t="s">
        <v>50</v>
      </c>
      <c r="M175" s="1033"/>
      <c r="N175" s="163"/>
      <c r="O175" s="163"/>
      <c r="P175" s="121"/>
      <c r="Q175" s="121"/>
      <c r="R175" s="121"/>
      <c r="S175" s="122"/>
      <c r="T175" s="121"/>
      <c r="U175" s="121"/>
      <c r="V175" s="121"/>
      <c r="W175" s="121"/>
      <c r="X175" s="121"/>
      <c r="Y175" s="121"/>
      <c r="Z175" s="121"/>
      <c r="AA175" s="121"/>
      <c r="AB175" s="121"/>
      <c r="AC175" s="121"/>
      <c r="AD175" s="121"/>
      <c r="AE175" s="121"/>
      <c r="AF175" s="121"/>
      <c r="AG175" s="121"/>
      <c r="AH175" s="121"/>
      <c r="AI175" s="121"/>
      <c r="AJ175" s="121"/>
      <c r="AK175" s="121"/>
    </row>
    <row r="176" spans="1:37" s="36" customFormat="1" ht="15" customHeight="1" x14ac:dyDescent="0.3">
      <c r="A176" s="121"/>
      <c r="B176" s="163"/>
      <c r="C176" s="971" t="s">
        <v>2</v>
      </c>
      <c r="D176" s="972"/>
      <c r="E176" s="972"/>
      <c r="F176" s="1002">
        <v>8000</v>
      </c>
      <c r="G176" s="1002"/>
      <c r="H176" s="981">
        <v>10000</v>
      </c>
      <c r="I176" s="981"/>
      <c r="J176" s="976">
        <v>4000</v>
      </c>
      <c r="K176" s="976"/>
      <c r="L176" s="976" t="s">
        <v>47</v>
      </c>
      <c r="M176" s="977"/>
      <c r="N176" s="163"/>
      <c r="O176" s="163"/>
      <c r="P176" s="121"/>
      <c r="Q176" s="121"/>
      <c r="R176" s="121"/>
      <c r="S176" s="122"/>
      <c r="T176" s="121"/>
      <c r="U176" s="121"/>
      <c r="V176" s="121"/>
      <c r="W176" s="121"/>
      <c r="X176" s="121"/>
      <c r="Y176" s="121"/>
      <c r="Z176" s="121"/>
      <c r="AA176" s="121"/>
      <c r="AB176" s="121"/>
      <c r="AC176" s="121"/>
      <c r="AD176" s="121"/>
      <c r="AE176" s="121"/>
      <c r="AF176" s="121"/>
      <c r="AG176" s="121"/>
      <c r="AH176" s="121"/>
      <c r="AI176" s="121"/>
      <c r="AJ176" s="121"/>
      <c r="AK176" s="121"/>
    </row>
    <row r="177" spans="1:37" s="36" customFormat="1" x14ac:dyDescent="0.3">
      <c r="A177" s="121"/>
      <c r="B177" s="163"/>
      <c r="C177" s="971" t="s">
        <v>3</v>
      </c>
      <c r="D177" s="972"/>
      <c r="E177" s="972"/>
      <c r="F177" s="1002">
        <v>8000</v>
      </c>
      <c r="G177" s="1002"/>
      <c r="H177" s="981">
        <v>10000</v>
      </c>
      <c r="I177" s="981"/>
      <c r="J177" s="976">
        <v>4000</v>
      </c>
      <c r="K177" s="976"/>
      <c r="L177" s="976" t="s">
        <v>47</v>
      </c>
      <c r="M177" s="977"/>
      <c r="N177" s="163"/>
      <c r="O177" s="163"/>
      <c r="P177" s="121"/>
      <c r="Q177" s="121"/>
      <c r="R177" s="121"/>
      <c r="S177" s="122"/>
      <c r="T177" s="121"/>
      <c r="U177" s="121"/>
      <c r="V177" s="121"/>
      <c r="W177" s="121"/>
      <c r="X177" s="121"/>
      <c r="Y177" s="121"/>
      <c r="Z177" s="121"/>
      <c r="AA177" s="121"/>
      <c r="AB177" s="121"/>
      <c r="AC177" s="121"/>
      <c r="AD177" s="121"/>
      <c r="AE177" s="121"/>
      <c r="AF177" s="121"/>
      <c r="AG177" s="121"/>
      <c r="AH177" s="121"/>
      <c r="AI177" s="121"/>
      <c r="AJ177" s="121"/>
      <c r="AK177" s="121"/>
    </row>
    <row r="178" spans="1:37" s="36" customFormat="1" x14ac:dyDescent="0.3">
      <c r="A178" s="121"/>
      <c r="B178" s="163"/>
      <c r="C178" s="986" t="s">
        <v>9</v>
      </c>
      <c r="D178" s="987"/>
      <c r="E178" s="987"/>
      <c r="F178" s="1002">
        <v>8000</v>
      </c>
      <c r="G178" s="1002"/>
      <c r="H178" s="981">
        <v>10000</v>
      </c>
      <c r="I178" s="981"/>
      <c r="J178" s="976">
        <v>4000</v>
      </c>
      <c r="K178" s="976"/>
      <c r="L178" s="976" t="s">
        <v>47</v>
      </c>
      <c r="M178" s="977"/>
      <c r="N178" s="163"/>
      <c r="O178" s="163"/>
      <c r="P178" s="121"/>
      <c r="Q178" s="121"/>
      <c r="R178" s="121"/>
      <c r="S178" s="122"/>
      <c r="T178" s="121"/>
      <c r="U178" s="121"/>
      <c r="V178" s="121"/>
      <c r="W178" s="121"/>
      <c r="X178" s="121"/>
      <c r="Y178" s="121"/>
      <c r="Z178" s="121"/>
      <c r="AA178" s="121"/>
      <c r="AB178" s="121"/>
      <c r="AC178" s="121"/>
      <c r="AD178" s="121"/>
      <c r="AE178" s="121"/>
      <c r="AF178" s="121"/>
      <c r="AG178" s="121"/>
      <c r="AH178" s="121"/>
      <c r="AI178" s="121"/>
      <c r="AJ178" s="121"/>
      <c r="AK178" s="121"/>
    </row>
    <row r="179" spans="1:37" s="36" customFormat="1" x14ac:dyDescent="0.3">
      <c r="A179" s="121"/>
      <c r="B179" s="163"/>
      <c r="C179" s="986" t="s">
        <v>4</v>
      </c>
      <c r="D179" s="987"/>
      <c r="E179" s="987"/>
      <c r="F179" s="1002">
        <v>8000</v>
      </c>
      <c r="G179" s="1002"/>
      <c r="H179" s="981">
        <v>10000</v>
      </c>
      <c r="I179" s="981"/>
      <c r="J179" s="976">
        <v>4000</v>
      </c>
      <c r="K179" s="976"/>
      <c r="L179" s="976" t="s">
        <v>47</v>
      </c>
      <c r="M179" s="977"/>
      <c r="N179" s="163"/>
      <c r="O179" s="163"/>
      <c r="P179" s="121"/>
      <c r="Q179" s="121"/>
      <c r="R179" s="121"/>
      <c r="S179" s="122"/>
      <c r="T179" s="121"/>
      <c r="U179" s="121"/>
      <c r="V179" s="121"/>
      <c r="W179" s="121"/>
      <c r="X179" s="121"/>
      <c r="Y179" s="121"/>
      <c r="Z179" s="121"/>
      <c r="AA179" s="121"/>
      <c r="AB179" s="121"/>
      <c r="AC179" s="121"/>
      <c r="AD179" s="121"/>
      <c r="AE179" s="121"/>
      <c r="AF179" s="121"/>
      <c r="AG179" s="121"/>
      <c r="AH179" s="121"/>
      <c r="AI179" s="121"/>
      <c r="AJ179" s="121"/>
      <c r="AK179" s="121"/>
    </row>
    <row r="180" spans="1:37" s="36" customFormat="1" x14ac:dyDescent="0.3">
      <c r="A180" s="121"/>
      <c r="B180" s="163"/>
      <c r="C180" s="971" t="s">
        <v>6</v>
      </c>
      <c r="D180" s="972"/>
      <c r="E180" s="972"/>
      <c r="F180" s="1002">
        <v>8000</v>
      </c>
      <c r="G180" s="1002"/>
      <c r="H180" s="981">
        <v>10000</v>
      </c>
      <c r="I180" s="981"/>
      <c r="J180" s="976">
        <v>0</v>
      </c>
      <c r="K180" s="976"/>
      <c r="L180" s="976" t="s">
        <v>48</v>
      </c>
      <c r="M180" s="977"/>
      <c r="N180" s="163"/>
      <c r="O180" s="163"/>
      <c r="P180" s="121"/>
      <c r="Q180" s="121"/>
      <c r="R180" s="121"/>
      <c r="S180" s="122"/>
      <c r="T180" s="121"/>
      <c r="U180" s="121"/>
      <c r="V180" s="121"/>
      <c r="W180" s="121"/>
      <c r="X180" s="121"/>
      <c r="Y180" s="121"/>
      <c r="Z180" s="121"/>
      <c r="AA180" s="121"/>
      <c r="AB180" s="121"/>
      <c r="AC180" s="121"/>
      <c r="AD180" s="121"/>
      <c r="AE180" s="121"/>
      <c r="AF180" s="121"/>
      <c r="AG180" s="121"/>
      <c r="AH180" s="121"/>
      <c r="AI180" s="121"/>
      <c r="AJ180" s="121"/>
      <c r="AK180" s="121"/>
    </row>
    <row r="181" spans="1:37" s="36" customFormat="1" x14ac:dyDescent="0.3">
      <c r="A181" s="121"/>
      <c r="B181" s="163"/>
      <c r="C181" s="971" t="s">
        <v>5</v>
      </c>
      <c r="D181" s="972"/>
      <c r="E181" s="972"/>
      <c r="F181" s="1002">
        <v>4000</v>
      </c>
      <c r="G181" s="1002"/>
      <c r="H181" s="981">
        <v>4000</v>
      </c>
      <c r="I181" s="981"/>
      <c r="J181" s="976">
        <v>0</v>
      </c>
      <c r="K181" s="976"/>
      <c r="L181" s="976" t="s">
        <v>48</v>
      </c>
      <c r="M181" s="977"/>
      <c r="N181" s="163"/>
      <c r="O181" s="163"/>
      <c r="P181" s="121"/>
      <c r="Q181" s="121"/>
      <c r="R181" s="121"/>
      <c r="S181" s="122"/>
      <c r="T181" s="121"/>
      <c r="U181" s="121"/>
      <c r="V181" s="121"/>
      <c r="W181" s="121"/>
      <c r="X181" s="121"/>
      <c r="Y181" s="121"/>
      <c r="Z181" s="121"/>
      <c r="AA181" s="121"/>
      <c r="AB181" s="121"/>
      <c r="AC181" s="121"/>
      <c r="AD181" s="121"/>
      <c r="AE181" s="121"/>
      <c r="AF181" s="121"/>
      <c r="AG181" s="121"/>
      <c r="AH181" s="121"/>
      <c r="AI181" s="121"/>
      <c r="AJ181" s="121"/>
      <c r="AK181" s="121"/>
    </row>
    <row r="182" spans="1:37" s="36" customFormat="1" x14ac:dyDescent="0.3">
      <c r="A182" s="121"/>
      <c r="B182" s="163"/>
      <c r="C182" s="986" t="s">
        <v>7</v>
      </c>
      <c r="D182" s="987"/>
      <c r="E182" s="987"/>
      <c r="F182" s="1002">
        <v>0</v>
      </c>
      <c r="G182" s="1002"/>
      <c r="H182" s="981">
        <v>0</v>
      </c>
      <c r="I182" s="981"/>
      <c r="J182" s="976">
        <v>0</v>
      </c>
      <c r="K182" s="976"/>
      <c r="L182" s="976" t="s">
        <v>48</v>
      </c>
      <c r="M182" s="977"/>
      <c r="N182" s="163"/>
      <c r="O182" s="163"/>
      <c r="P182" s="121"/>
      <c r="Q182" s="121"/>
      <c r="R182" s="121"/>
      <c r="S182" s="122"/>
      <c r="T182" s="121"/>
      <c r="U182" s="121"/>
      <c r="V182" s="121"/>
      <c r="W182" s="121"/>
      <c r="X182" s="121"/>
      <c r="Y182" s="121"/>
      <c r="Z182" s="121"/>
      <c r="AA182" s="121"/>
      <c r="AB182" s="121"/>
      <c r="AC182" s="121"/>
      <c r="AD182" s="121"/>
      <c r="AE182" s="121"/>
      <c r="AF182" s="121"/>
      <c r="AG182" s="121"/>
      <c r="AH182" s="121"/>
      <c r="AI182" s="121"/>
      <c r="AJ182" s="121"/>
      <c r="AK182" s="121"/>
    </row>
    <row r="183" spans="1:37" s="36" customFormat="1" x14ac:dyDescent="0.3">
      <c r="A183" s="121"/>
      <c r="B183" s="163"/>
      <c r="C183" s="213" t="s">
        <v>49</v>
      </c>
      <c r="D183" s="214"/>
      <c r="E183" s="214"/>
      <c r="F183" s="988">
        <v>0</v>
      </c>
      <c r="G183" s="988"/>
      <c r="H183" s="1003">
        <v>0</v>
      </c>
      <c r="I183" s="1003"/>
      <c r="J183" s="978">
        <v>0</v>
      </c>
      <c r="K183" s="978"/>
      <c r="L183" s="978" t="s">
        <v>48</v>
      </c>
      <c r="M183" s="979"/>
      <c r="N183" s="163"/>
      <c r="O183" s="163"/>
      <c r="P183" s="121"/>
      <c r="Q183" s="121"/>
      <c r="R183" s="121"/>
      <c r="S183" s="122"/>
      <c r="T183" s="121"/>
      <c r="U183" s="121"/>
      <c r="V183" s="121"/>
      <c r="W183" s="121"/>
      <c r="X183" s="121"/>
      <c r="Y183" s="121"/>
      <c r="Z183" s="121"/>
      <c r="AA183" s="121"/>
      <c r="AB183" s="121"/>
      <c r="AC183" s="121"/>
      <c r="AD183" s="121"/>
      <c r="AE183" s="121"/>
      <c r="AF183" s="121"/>
      <c r="AG183" s="121"/>
      <c r="AH183" s="121"/>
      <c r="AI183" s="121"/>
      <c r="AJ183" s="121"/>
      <c r="AK183" s="121"/>
    </row>
    <row r="184" spans="1:37" s="36" customFormat="1" x14ac:dyDescent="0.3">
      <c r="A184" s="121"/>
      <c r="B184" s="163"/>
      <c r="C184" s="215" t="s">
        <v>180</v>
      </c>
      <c r="D184" s="216"/>
      <c r="E184" s="216"/>
      <c r="F184" s="216"/>
      <c r="G184" s="216"/>
      <c r="H184" s="216"/>
      <c r="I184" s="216"/>
      <c r="J184" s="216"/>
      <c r="K184" s="216"/>
      <c r="L184" s="216"/>
      <c r="M184" s="217"/>
      <c r="N184" s="163"/>
      <c r="O184" s="163"/>
      <c r="P184" s="121"/>
      <c r="Q184" s="121"/>
      <c r="R184" s="121"/>
      <c r="S184" s="122"/>
      <c r="T184" s="121"/>
      <c r="U184" s="121"/>
      <c r="V184" s="121"/>
      <c r="W184" s="121"/>
      <c r="X184" s="121"/>
      <c r="Y184" s="121"/>
      <c r="Z184" s="121"/>
      <c r="AA184" s="121"/>
      <c r="AB184" s="121"/>
      <c r="AC184" s="121"/>
      <c r="AD184" s="121"/>
      <c r="AE184" s="121"/>
      <c r="AF184" s="121"/>
      <c r="AG184" s="121"/>
      <c r="AH184" s="121"/>
      <c r="AI184" s="121"/>
      <c r="AJ184" s="121"/>
      <c r="AK184" s="121"/>
    </row>
    <row r="185" spans="1:37" s="36" customFormat="1" ht="15" customHeight="1" x14ac:dyDescent="0.3">
      <c r="A185" s="121"/>
      <c r="B185" s="163"/>
      <c r="C185" s="218" t="s">
        <v>162</v>
      </c>
      <c r="D185" s="982" t="s">
        <v>181</v>
      </c>
      <c r="E185" s="982"/>
      <c r="F185" s="982"/>
      <c r="G185" s="982"/>
      <c r="H185" s="982"/>
      <c r="I185" s="982"/>
      <c r="J185" s="982"/>
      <c r="K185" s="982"/>
      <c r="L185" s="982"/>
      <c r="M185" s="983"/>
      <c r="N185" s="163"/>
      <c r="O185" s="163"/>
      <c r="P185" s="121"/>
      <c r="Q185" s="121"/>
      <c r="R185" s="121"/>
      <c r="S185" s="122"/>
      <c r="T185" s="121"/>
      <c r="U185" s="121"/>
      <c r="V185" s="121"/>
      <c r="W185" s="121"/>
      <c r="X185" s="121"/>
      <c r="Y185" s="121"/>
      <c r="Z185" s="121"/>
      <c r="AA185" s="121"/>
      <c r="AB185" s="121"/>
      <c r="AC185" s="121"/>
      <c r="AD185" s="121"/>
      <c r="AE185" s="121"/>
      <c r="AF185" s="121"/>
      <c r="AG185" s="121"/>
      <c r="AH185" s="121"/>
      <c r="AI185" s="121"/>
      <c r="AJ185" s="121"/>
      <c r="AK185" s="121"/>
    </row>
    <row r="186" spans="1:37" s="36" customFormat="1" ht="25.5" customHeight="1" x14ac:dyDescent="0.3">
      <c r="A186" s="121"/>
      <c r="B186" s="163"/>
      <c r="C186" s="218" t="s">
        <v>163</v>
      </c>
      <c r="D186" s="982" t="s">
        <v>182</v>
      </c>
      <c r="E186" s="982"/>
      <c r="F186" s="982"/>
      <c r="G186" s="982"/>
      <c r="H186" s="982"/>
      <c r="I186" s="982"/>
      <c r="J186" s="982"/>
      <c r="K186" s="982"/>
      <c r="L186" s="982"/>
      <c r="M186" s="983"/>
      <c r="N186" s="163"/>
      <c r="O186" s="163"/>
      <c r="P186" s="121"/>
      <c r="Q186" s="121"/>
      <c r="R186" s="121"/>
      <c r="S186" s="122"/>
      <c r="T186" s="121"/>
      <c r="U186" s="121"/>
      <c r="V186" s="121"/>
      <c r="W186" s="121"/>
      <c r="X186" s="121"/>
      <c r="Y186" s="121"/>
      <c r="Z186" s="121"/>
      <c r="AA186" s="121"/>
      <c r="AB186" s="121"/>
      <c r="AC186" s="121"/>
      <c r="AD186" s="121"/>
      <c r="AE186" s="121"/>
      <c r="AF186" s="121"/>
      <c r="AG186" s="121"/>
      <c r="AH186" s="121"/>
      <c r="AI186" s="121"/>
      <c r="AJ186" s="121"/>
      <c r="AK186" s="121"/>
    </row>
    <row r="187" spans="1:37" s="36" customFormat="1" ht="25.5" customHeight="1" x14ac:dyDescent="0.3">
      <c r="A187" s="121"/>
      <c r="B187" s="163"/>
      <c r="C187" s="218" t="s">
        <v>164</v>
      </c>
      <c r="D187" s="982" t="s">
        <v>183</v>
      </c>
      <c r="E187" s="982"/>
      <c r="F187" s="982"/>
      <c r="G187" s="982"/>
      <c r="H187" s="982"/>
      <c r="I187" s="982"/>
      <c r="J187" s="982"/>
      <c r="K187" s="982"/>
      <c r="L187" s="982"/>
      <c r="M187" s="983"/>
      <c r="N187" s="163"/>
      <c r="O187" s="163"/>
      <c r="P187" s="121"/>
      <c r="Q187" s="121"/>
      <c r="R187" s="121"/>
      <c r="S187" s="122"/>
      <c r="T187" s="121"/>
      <c r="U187" s="121"/>
      <c r="V187" s="121"/>
      <c r="W187" s="121"/>
      <c r="X187" s="121"/>
      <c r="Y187" s="121"/>
      <c r="Z187" s="121"/>
      <c r="AA187" s="121"/>
      <c r="AB187" s="121"/>
      <c r="AC187" s="121"/>
      <c r="AD187" s="121"/>
      <c r="AE187" s="121"/>
      <c r="AF187" s="121"/>
      <c r="AG187" s="121"/>
      <c r="AH187" s="121"/>
      <c r="AI187" s="121"/>
      <c r="AJ187" s="121"/>
      <c r="AK187" s="121"/>
    </row>
    <row r="188" spans="1:37" s="36" customFormat="1" ht="30.75" customHeight="1" x14ac:dyDescent="0.3">
      <c r="A188" s="121"/>
      <c r="B188" s="163"/>
      <c r="C188" s="219" t="s">
        <v>165</v>
      </c>
      <c r="D188" s="984" t="s">
        <v>184</v>
      </c>
      <c r="E188" s="984"/>
      <c r="F188" s="984"/>
      <c r="G188" s="984"/>
      <c r="H188" s="984"/>
      <c r="I188" s="984"/>
      <c r="J188" s="984"/>
      <c r="K188" s="984"/>
      <c r="L188" s="984"/>
      <c r="M188" s="985"/>
      <c r="N188" s="163"/>
      <c r="O188" s="163"/>
      <c r="P188" s="121"/>
      <c r="Q188" s="121"/>
      <c r="R188" s="121"/>
      <c r="S188" s="122"/>
      <c r="T188" s="121"/>
      <c r="U188" s="121"/>
      <c r="V188" s="121"/>
      <c r="W188" s="121"/>
      <c r="X188" s="121"/>
      <c r="Y188" s="121"/>
      <c r="Z188" s="121"/>
      <c r="AA188" s="121"/>
      <c r="AB188" s="121"/>
      <c r="AC188" s="121"/>
      <c r="AD188" s="121"/>
      <c r="AE188" s="121"/>
      <c r="AF188" s="121"/>
      <c r="AG188" s="121"/>
      <c r="AH188" s="121"/>
      <c r="AI188" s="121"/>
      <c r="AJ188" s="121"/>
      <c r="AK188" s="121"/>
    </row>
    <row r="189" spans="1:37" s="36" customFormat="1" ht="6.75" customHeight="1" x14ac:dyDescent="0.3">
      <c r="A189" s="121"/>
      <c r="B189" s="220"/>
      <c r="C189" s="163"/>
      <c r="D189" s="163"/>
      <c r="E189" s="163"/>
      <c r="F189" s="163"/>
      <c r="G189" s="163"/>
      <c r="H189" s="163"/>
      <c r="I189" s="163"/>
      <c r="J189" s="163"/>
      <c r="K189" s="163"/>
      <c r="L189" s="163"/>
      <c r="M189" s="163"/>
      <c r="N189" s="163"/>
      <c r="O189" s="163"/>
      <c r="P189" s="121"/>
      <c r="Q189" s="121"/>
      <c r="R189" s="122"/>
      <c r="S189" s="121"/>
      <c r="T189" s="121"/>
      <c r="U189" s="121"/>
      <c r="V189" s="121"/>
      <c r="W189" s="121"/>
      <c r="X189" s="121"/>
      <c r="Y189" s="121"/>
      <c r="Z189" s="121"/>
      <c r="AA189" s="121"/>
      <c r="AB189" s="121"/>
      <c r="AC189" s="121"/>
      <c r="AD189" s="121"/>
      <c r="AE189" s="121"/>
      <c r="AF189" s="121"/>
      <c r="AG189" s="121"/>
      <c r="AH189" s="121"/>
      <c r="AI189" s="121"/>
      <c r="AJ189" s="121"/>
      <c r="AK189" s="121"/>
    </row>
    <row r="190" spans="1:37" s="36" customFormat="1" ht="36.75" customHeight="1" x14ac:dyDescent="0.3">
      <c r="A190" s="121"/>
      <c r="B190" s="163"/>
      <c r="C190" s="973" t="s">
        <v>154</v>
      </c>
      <c r="D190" s="974"/>
      <c r="E190" s="974"/>
      <c r="F190" s="974"/>
      <c r="G190" s="975"/>
      <c r="H190" s="163"/>
      <c r="I190" s="995" t="s">
        <v>156</v>
      </c>
      <c r="J190" s="995"/>
      <c r="K190" s="995"/>
      <c r="L190" s="995"/>
      <c r="M190" s="995"/>
      <c r="N190" s="163"/>
      <c r="O190" s="163"/>
      <c r="P190" s="121"/>
      <c r="Q190" s="121"/>
      <c r="R190" s="121"/>
      <c r="S190" s="122"/>
      <c r="T190" s="121"/>
      <c r="U190" s="121"/>
      <c r="V190" s="121"/>
      <c r="W190" s="121"/>
      <c r="X190" s="121"/>
      <c r="Y190" s="121"/>
      <c r="Z190" s="121"/>
      <c r="AA190" s="121"/>
      <c r="AB190" s="121"/>
      <c r="AC190" s="121"/>
      <c r="AD190" s="121"/>
      <c r="AE190" s="121"/>
      <c r="AF190" s="121"/>
      <c r="AG190" s="121"/>
      <c r="AH190" s="121"/>
      <c r="AI190" s="121"/>
      <c r="AJ190" s="121"/>
      <c r="AK190" s="121"/>
    </row>
    <row r="191" spans="1:37" s="36" customFormat="1" ht="64.5" customHeight="1" x14ac:dyDescent="0.3">
      <c r="A191" s="121"/>
      <c r="B191" s="163"/>
      <c r="C191" s="969" t="s">
        <v>1</v>
      </c>
      <c r="D191" s="970"/>
      <c r="E191" s="970"/>
      <c r="F191" s="997" t="s">
        <v>8</v>
      </c>
      <c r="G191" s="998"/>
      <c r="H191" s="163"/>
      <c r="I191" s="996" t="s">
        <v>1</v>
      </c>
      <c r="J191" s="996"/>
      <c r="K191" s="996"/>
      <c r="L191" s="960" t="s">
        <v>155</v>
      </c>
      <c r="M191" s="960"/>
      <c r="N191" s="163"/>
      <c r="O191" s="163"/>
      <c r="P191" s="121"/>
      <c r="Q191" s="121"/>
      <c r="R191" s="121"/>
      <c r="S191" s="122"/>
      <c r="T191" s="121"/>
      <c r="U191" s="121"/>
      <c r="V191" s="121"/>
      <c r="W191" s="121"/>
      <c r="X191" s="121"/>
      <c r="Y191" s="121"/>
      <c r="Z191" s="121"/>
      <c r="AA191" s="121"/>
      <c r="AB191" s="121"/>
      <c r="AC191" s="121"/>
      <c r="AD191" s="121"/>
      <c r="AE191" s="121"/>
      <c r="AF191" s="121"/>
      <c r="AG191" s="121"/>
      <c r="AH191" s="121"/>
      <c r="AI191" s="121"/>
      <c r="AJ191" s="121"/>
      <c r="AK191" s="121"/>
    </row>
    <row r="192" spans="1:37" s="36" customFormat="1" x14ac:dyDescent="0.3">
      <c r="A192" s="121"/>
      <c r="B192" s="163"/>
      <c r="C192" s="971" t="s">
        <v>2</v>
      </c>
      <c r="D192" s="972"/>
      <c r="E192" s="972"/>
      <c r="F192" s="964">
        <v>4000</v>
      </c>
      <c r="G192" s="965"/>
      <c r="H192" s="163"/>
      <c r="I192" s="963" t="s">
        <v>16</v>
      </c>
      <c r="J192" s="963"/>
      <c r="K192" s="963"/>
      <c r="L192" s="958">
        <v>30</v>
      </c>
      <c r="M192" s="958"/>
      <c r="N192" s="163"/>
      <c r="O192" s="163"/>
      <c r="P192" s="121"/>
      <c r="Q192" s="121"/>
      <c r="R192" s="121"/>
      <c r="S192" s="122"/>
      <c r="T192" s="121"/>
      <c r="U192" s="121"/>
      <c r="V192" s="121"/>
      <c r="W192" s="121"/>
      <c r="X192" s="121"/>
      <c r="Y192" s="121"/>
      <c r="Z192" s="121"/>
      <c r="AA192" s="121"/>
      <c r="AB192" s="121"/>
      <c r="AC192" s="121"/>
      <c r="AD192" s="121"/>
      <c r="AE192" s="121"/>
      <c r="AF192" s="121"/>
      <c r="AG192" s="121"/>
      <c r="AH192" s="121"/>
      <c r="AI192" s="121"/>
      <c r="AJ192" s="121"/>
      <c r="AK192" s="121"/>
    </row>
    <row r="193" spans="1:37" s="36" customFormat="1" x14ac:dyDescent="0.3">
      <c r="A193" s="121"/>
      <c r="B193" s="163"/>
      <c r="C193" s="971" t="s">
        <v>3</v>
      </c>
      <c r="D193" s="972"/>
      <c r="E193" s="972"/>
      <c r="F193" s="964">
        <v>4000</v>
      </c>
      <c r="G193" s="965"/>
      <c r="H193" s="163"/>
      <c r="I193" s="963" t="s">
        <v>15</v>
      </c>
      <c r="J193" s="963"/>
      <c r="K193" s="963"/>
      <c r="L193" s="958">
        <v>60</v>
      </c>
      <c r="M193" s="958"/>
      <c r="N193" s="163"/>
      <c r="O193" s="163"/>
      <c r="P193" s="121"/>
      <c r="Q193" s="121"/>
      <c r="R193" s="121"/>
      <c r="S193" s="122"/>
      <c r="T193" s="121"/>
      <c r="U193" s="121"/>
      <c r="V193" s="121"/>
      <c r="W193" s="121"/>
      <c r="X193" s="121"/>
      <c r="Y193" s="121"/>
      <c r="Z193" s="121"/>
      <c r="AA193" s="121"/>
      <c r="AB193" s="121"/>
      <c r="AC193" s="121"/>
      <c r="AD193" s="121"/>
      <c r="AE193" s="121"/>
      <c r="AF193" s="121"/>
      <c r="AG193" s="121"/>
      <c r="AH193" s="121"/>
      <c r="AI193" s="121"/>
      <c r="AJ193" s="121"/>
      <c r="AK193" s="121"/>
    </row>
    <row r="194" spans="1:37" s="36" customFormat="1" x14ac:dyDescent="0.3">
      <c r="A194" s="121"/>
      <c r="B194" s="163"/>
      <c r="C194" s="986" t="s">
        <v>9</v>
      </c>
      <c r="D194" s="987"/>
      <c r="E194" s="987"/>
      <c r="F194" s="964">
        <v>4000</v>
      </c>
      <c r="G194" s="965"/>
      <c r="H194" s="163"/>
      <c r="I194" s="963" t="s">
        <v>12</v>
      </c>
      <c r="J194" s="963"/>
      <c r="K194" s="963"/>
      <c r="L194" s="958">
        <v>30</v>
      </c>
      <c r="M194" s="958"/>
      <c r="N194" s="163"/>
      <c r="O194" s="163"/>
      <c r="P194" s="121"/>
      <c r="Q194" s="121"/>
      <c r="R194" s="121"/>
      <c r="S194" s="122"/>
      <c r="T194" s="121"/>
      <c r="U194" s="121"/>
      <c r="V194" s="121"/>
      <c r="W194" s="121"/>
      <c r="X194" s="121"/>
      <c r="Y194" s="121"/>
      <c r="Z194" s="121"/>
      <c r="AA194" s="121"/>
      <c r="AB194" s="121"/>
      <c r="AC194" s="121"/>
      <c r="AD194" s="121"/>
      <c r="AE194" s="121"/>
      <c r="AF194" s="121"/>
      <c r="AG194" s="121"/>
      <c r="AH194" s="121"/>
      <c r="AI194" s="121"/>
      <c r="AJ194" s="121"/>
      <c r="AK194" s="121"/>
    </row>
    <row r="195" spans="1:37" s="36" customFormat="1" x14ac:dyDescent="0.3">
      <c r="A195" s="121"/>
      <c r="B195" s="163"/>
      <c r="C195" s="986" t="s">
        <v>4</v>
      </c>
      <c r="D195" s="987"/>
      <c r="E195" s="987"/>
      <c r="F195" s="964">
        <v>4000</v>
      </c>
      <c r="G195" s="965"/>
      <c r="H195" s="163"/>
      <c r="I195" s="963" t="s">
        <v>5</v>
      </c>
      <c r="J195" s="963"/>
      <c r="K195" s="963"/>
      <c r="L195" s="958">
        <v>15</v>
      </c>
      <c r="M195" s="958"/>
      <c r="N195" s="163"/>
      <c r="O195" s="163"/>
      <c r="P195" s="121"/>
      <c r="Q195" s="121"/>
      <c r="R195" s="121"/>
      <c r="S195" s="122"/>
      <c r="T195" s="121"/>
      <c r="U195" s="121"/>
      <c r="V195" s="121"/>
      <c r="W195" s="121"/>
      <c r="X195" s="121"/>
      <c r="Y195" s="121"/>
      <c r="Z195" s="121"/>
      <c r="AA195" s="121"/>
      <c r="AB195" s="121"/>
      <c r="AC195" s="121"/>
      <c r="AD195" s="121"/>
      <c r="AE195" s="121"/>
      <c r="AF195" s="121"/>
      <c r="AG195" s="121"/>
      <c r="AH195" s="121"/>
      <c r="AI195" s="121"/>
      <c r="AJ195" s="121"/>
      <c r="AK195" s="121"/>
    </row>
    <row r="196" spans="1:37" s="36" customFormat="1" ht="15" customHeight="1" x14ac:dyDescent="0.3">
      <c r="A196" s="121"/>
      <c r="B196" s="163"/>
      <c r="C196" s="989" t="s">
        <v>186</v>
      </c>
      <c r="D196" s="990"/>
      <c r="E196" s="990"/>
      <c r="F196" s="990"/>
      <c r="G196" s="991"/>
      <c r="H196" s="163"/>
      <c r="I196" s="963" t="s">
        <v>49</v>
      </c>
      <c r="J196" s="963"/>
      <c r="K196" s="963"/>
      <c r="L196" s="958">
        <v>6</v>
      </c>
      <c r="M196" s="958"/>
      <c r="N196" s="163"/>
      <c r="O196" s="163"/>
      <c r="P196" s="121"/>
      <c r="Q196" s="121"/>
      <c r="R196" s="121"/>
      <c r="S196" s="122"/>
      <c r="T196" s="121"/>
      <c r="U196" s="121"/>
      <c r="V196" s="121"/>
      <c r="W196" s="121"/>
      <c r="X196" s="121"/>
      <c r="Y196" s="121"/>
      <c r="Z196" s="121"/>
      <c r="AA196" s="121"/>
      <c r="AB196" s="121"/>
      <c r="AC196" s="121"/>
      <c r="AD196" s="121"/>
      <c r="AE196" s="121"/>
      <c r="AF196" s="121"/>
      <c r="AG196" s="121"/>
      <c r="AH196" s="121"/>
      <c r="AI196" s="121"/>
      <c r="AJ196" s="121"/>
      <c r="AK196" s="121"/>
    </row>
    <row r="197" spans="1:37" s="36" customFormat="1" ht="12.75" customHeight="1" x14ac:dyDescent="0.3">
      <c r="A197" s="121"/>
      <c r="B197" s="163"/>
      <c r="C197" s="992"/>
      <c r="D197" s="982"/>
      <c r="E197" s="982"/>
      <c r="F197" s="982"/>
      <c r="G197" s="993"/>
      <c r="H197" s="163"/>
      <c r="I197" s="221"/>
      <c r="J197" s="221"/>
      <c r="K197" s="221"/>
      <c r="L197" s="221"/>
      <c r="M197" s="221"/>
      <c r="N197" s="163"/>
      <c r="O197" s="163"/>
      <c r="P197" s="121"/>
      <c r="Q197" s="121"/>
      <c r="R197" s="121"/>
      <c r="S197" s="122"/>
      <c r="T197" s="121"/>
      <c r="U197" s="121"/>
      <c r="V197" s="121"/>
      <c r="W197" s="121"/>
      <c r="X197" s="121"/>
      <c r="Y197" s="121"/>
      <c r="Z197" s="121"/>
      <c r="AA197" s="121"/>
      <c r="AB197" s="121"/>
      <c r="AC197" s="121"/>
      <c r="AD197" s="121"/>
      <c r="AE197" s="121"/>
      <c r="AF197" s="121"/>
      <c r="AG197" s="121"/>
      <c r="AH197" s="121"/>
      <c r="AI197" s="121"/>
      <c r="AJ197" s="121"/>
      <c r="AK197" s="121"/>
    </row>
    <row r="198" spans="1:37" s="36" customFormat="1" ht="15" customHeight="1" x14ac:dyDescent="0.3">
      <c r="A198" s="121"/>
      <c r="B198" s="163"/>
      <c r="C198" s="992"/>
      <c r="D198" s="982"/>
      <c r="E198" s="982"/>
      <c r="F198" s="982"/>
      <c r="G198" s="993"/>
      <c r="H198" s="163"/>
      <c r="I198" s="959" t="s">
        <v>19</v>
      </c>
      <c r="J198" s="959"/>
      <c r="K198" s="959"/>
      <c r="L198" s="959"/>
      <c r="M198" s="959"/>
      <c r="N198" s="163"/>
      <c r="O198" s="163"/>
      <c r="P198" s="121"/>
      <c r="Q198" s="121"/>
      <c r="R198" s="121"/>
      <c r="S198" s="122"/>
      <c r="T198" s="121"/>
      <c r="U198" s="121"/>
      <c r="V198" s="121"/>
      <c r="W198" s="121"/>
      <c r="X198" s="121"/>
      <c r="Y198" s="121"/>
      <c r="Z198" s="121"/>
      <c r="AA198" s="121"/>
      <c r="AB198" s="121"/>
      <c r="AC198" s="121"/>
      <c r="AD198" s="121"/>
      <c r="AE198" s="121"/>
      <c r="AF198" s="121"/>
      <c r="AG198" s="121"/>
      <c r="AH198" s="121"/>
      <c r="AI198" s="121"/>
      <c r="AJ198" s="121"/>
      <c r="AK198" s="121"/>
    </row>
    <row r="199" spans="1:37" s="36" customFormat="1" ht="15" customHeight="1" x14ac:dyDescent="0.3">
      <c r="A199" s="121"/>
      <c r="B199" s="163"/>
      <c r="C199" s="222" t="s">
        <v>185</v>
      </c>
      <c r="D199" s="223"/>
      <c r="E199" s="223"/>
      <c r="F199" s="223"/>
      <c r="G199" s="224"/>
      <c r="H199" s="163"/>
      <c r="I199" s="959"/>
      <c r="J199" s="959"/>
      <c r="K199" s="959"/>
      <c r="L199" s="959"/>
      <c r="M199" s="959"/>
      <c r="N199" s="163"/>
      <c r="O199" s="163"/>
      <c r="P199" s="121"/>
      <c r="Q199" s="121"/>
      <c r="R199" s="121"/>
      <c r="S199" s="122"/>
      <c r="T199" s="121"/>
      <c r="U199" s="121"/>
      <c r="V199" s="121"/>
      <c r="W199" s="121"/>
      <c r="X199" s="121"/>
      <c r="Y199" s="121"/>
      <c r="Z199" s="121"/>
      <c r="AA199" s="121"/>
      <c r="AB199" s="121"/>
      <c r="AC199" s="121"/>
      <c r="AD199" s="121"/>
      <c r="AE199" s="121"/>
      <c r="AF199" s="121"/>
      <c r="AG199" s="121"/>
      <c r="AH199" s="121"/>
      <c r="AI199" s="121"/>
      <c r="AJ199" s="121"/>
      <c r="AK199" s="121"/>
    </row>
    <row r="200" spans="1:37" s="36" customFormat="1" ht="15" customHeight="1" x14ac:dyDescent="0.3">
      <c r="A200" s="121"/>
      <c r="B200" s="163"/>
      <c r="C200" s="992" t="s">
        <v>187</v>
      </c>
      <c r="D200" s="982"/>
      <c r="E200" s="982"/>
      <c r="F200" s="982"/>
      <c r="G200" s="993"/>
      <c r="H200" s="163"/>
      <c r="I200" s="994" t="s">
        <v>20</v>
      </c>
      <c r="J200" s="994"/>
      <c r="K200" s="994"/>
      <c r="L200" s="960" t="s">
        <v>21</v>
      </c>
      <c r="M200" s="960"/>
      <c r="N200" s="163"/>
      <c r="O200" s="163"/>
      <c r="P200" s="121"/>
      <c r="Q200" s="121"/>
      <c r="R200" s="121"/>
      <c r="S200" s="122"/>
      <c r="T200" s="121"/>
      <c r="U200" s="121"/>
      <c r="V200" s="121"/>
      <c r="W200" s="121"/>
      <c r="X200" s="121"/>
      <c r="Y200" s="121"/>
      <c r="Z200" s="121"/>
      <c r="AA200" s="121"/>
      <c r="AB200" s="121"/>
      <c r="AC200" s="121"/>
      <c r="AD200" s="121"/>
      <c r="AE200" s="121"/>
      <c r="AF200" s="121"/>
      <c r="AG200" s="121"/>
      <c r="AH200" s="121"/>
      <c r="AI200" s="121"/>
      <c r="AJ200" s="121"/>
      <c r="AK200" s="121"/>
    </row>
    <row r="201" spans="1:37" s="36" customFormat="1" ht="15" customHeight="1" x14ac:dyDescent="0.3">
      <c r="A201" s="121"/>
      <c r="B201" s="163"/>
      <c r="C201" s="992"/>
      <c r="D201" s="982"/>
      <c r="E201" s="982"/>
      <c r="F201" s="982"/>
      <c r="G201" s="993"/>
      <c r="H201" s="163"/>
      <c r="I201" s="994"/>
      <c r="J201" s="994"/>
      <c r="K201" s="994"/>
      <c r="L201" s="960"/>
      <c r="M201" s="960"/>
      <c r="N201" s="163"/>
      <c r="O201" s="163"/>
      <c r="P201" s="121"/>
      <c r="Q201" s="121"/>
      <c r="R201" s="121"/>
      <c r="S201" s="122"/>
      <c r="T201" s="121"/>
      <c r="U201" s="121"/>
      <c r="V201" s="121"/>
      <c r="W201" s="121"/>
      <c r="X201" s="121"/>
      <c r="Y201" s="121"/>
      <c r="Z201" s="121"/>
      <c r="AA201" s="121"/>
      <c r="AB201" s="121"/>
      <c r="AC201" s="121"/>
      <c r="AD201" s="121"/>
      <c r="AE201" s="121"/>
      <c r="AF201" s="121"/>
      <c r="AG201" s="121"/>
      <c r="AH201" s="121"/>
      <c r="AI201" s="121"/>
      <c r="AJ201" s="121"/>
      <c r="AK201" s="121"/>
    </row>
    <row r="202" spans="1:37" s="36" customFormat="1" ht="20.25" customHeight="1" x14ac:dyDescent="0.3">
      <c r="A202" s="121"/>
      <c r="B202" s="163"/>
      <c r="C202" s="992" t="s">
        <v>188</v>
      </c>
      <c r="D202" s="982"/>
      <c r="E202" s="982"/>
      <c r="F202" s="982"/>
      <c r="G202" s="993"/>
      <c r="H202" s="163"/>
      <c r="I202" s="994"/>
      <c r="J202" s="994"/>
      <c r="K202" s="994"/>
      <c r="L202" s="960"/>
      <c r="M202" s="960"/>
      <c r="N202" s="163"/>
      <c r="O202" s="163"/>
      <c r="P202" s="121"/>
      <c r="Q202" s="121"/>
      <c r="R202" s="121"/>
      <c r="S202" s="122"/>
      <c r="T202" s="121"/>
      <c r="U202" s="121"/>
      <c r="V202" s="121"/>
      <c r="W202" s="121"/>
      <c r="X202" s="121"/>
      <c r="Y202" s="121"/>
      <c r="Z202" s="121"/>
      <c r="AA202" s="121"/>
      <c r="AB202" s="121"/>
      <c r="AC202" s="121"/>
      <c r="AD202" s="121"/>
      <c r="AE202" s="121"/>
      <c r="AF202" s="121"/>
      <c r="AG202" s="121"/>
      <c r="AH202" s="121"/>
      <c r="AI202" s="121"/>
      <c r="AJ202" s="121"/>
      <c r="AK202" s="121"/>
    </row>
    <row r="203" spans="1:37" s="36" customFormat="1" x14ac:dyDescent="0.3">
      <c r="A203" s="121"/>
      <c r="B203" s="163"/>
      <c r="C203" s="992"/>
      <c r="D203" s="982"/>
      <c r="E203" s="982"/>
      <c r="F203" s="982"/>
      <c r="G203" s="993"/>
      <c r="H203" s="163"/>
      <c r="I203" s="994"/>
      <c r="J203" s="994"/>
      <c r="K203" s="994"/>
      <c r="L203" s="960"/>
      <c r="M203" s="960"/>
      <c r="N203" s="163"/>
      <c r="O203" s="163"/>
      <c r="P203" s="121"/>
      <c r="Q203" s="121"/>
      <c r="R203" s="121"/>
      <c r="S203" s="122"/>
      <c r="T203" s="121"/>
      <c r="U203" s="121"/>
      <c r="V203" s="121"/>
      <c r="W203" s="121"/>
      <c r="X203" s="121"/>
      <c r="Y203" s="121"/>
      <c r="Z203" s="121"/>
      <c r="AA203" s="121"/>
      <c r="AB203" s="121"/>
      <c r="AC203" s="121"/>
      <c r="AD203" s="121"/>
      <c r="AE203" s="121"/>
      <c r="AF203" s="121"/>
      <c r="AG203" s="121"/>
      <c r="AH203" s="121"/>
      <c r="AI203" s="121"/>
      <c r="AJ203" s="121"/>
      <c r="AK203" s="121"/>
    </row>
    <row r="204" spans="1:37" s="36" customFormat="1" x14ac:dyDescent="0.3">
      <c r="A204" s="121"/>
      <c r="B204" s="163"/>
      <c r="C204" s="992"/>
      <c r="D204" s="982"/>
      <c r="E204" s="982"/>
      <c r="F204" s="982"/>
      <c r="G204" s="993"/>
      <c r="H204" s="163"/>
      <c r="I204" s="958">
        <v>1</v>
      </c>
      <c r="J204" s="958"/>
      <c r="K204" s="958"/>
      <c r="L204" s="958">
        <v>19</v>
      </c>
      <c r="M204" s="958"/>
      <c r="N204" s="163"/>
      <c r="O204" s="163"/>
      <c r="P204" s="121"/>
      <c r="Q204" s="121"/>
      <c r="R204" s="121"/>
      <c r="S204" s="122"/>
      <c r="T204" s="121"/>
      <c r="U204" s="121"/>
      <c r="V204" s="121"/>
      <c r="W204" s="121"/>
      <c r="X204" s="121"/>
      <c r="Y204" s="121"/>
      <c r="Z204" s="121"/>
      <c r="AA204" s="121"/>
      <c r="AB204" s="121"/>
      <c r="AC204" s="121"/>
      <c r="AD204" s="121"/>
      <c r="AE204" s="121"/>
      <c r="AF204" s="121"/>
      <c r="AG204" s="121"/>
      <c r="AH204" s="121"/>
      <c r="AI204" s="121"/>
      <c r="AJ204" s="121"/>
      <c r="AK204" s="121"/>
    </row>
    <row r="205" spans="1:37" s="36" customFormat="1" x14ac:dyDescent="0.3">
      <c r="A205" s="121"/>
      <c r="B205" s="163"/>
      <c r="C205" s="999"/>
      <c r="D205" s="1000"/>
      <c r="E205" s="1000"/>
      <c r="F205" s="1000"/>
      <c r="G205" s="1001"/>
      <c r="H205" s="163"/>
      <c r="I205" s="958">
        <v>2</v>
      </c>
      <c r="J205" s="958"/>
      <c r="K205" s="958"/>
      <c r="L205" s="958">
        <v>25</v>
      </c>
      <c r="M205" s="958"/>
      <c r="N205" s="163"/>
      <c r="O205" s="163"/>
      <c r="P205" s="121"/>
      <c r="Q205" s="121"/>
      <c r="R205" s="121"/>
      <c r="S205" s="122"/>
      <c r="T205" s="121"/>
      <c r="U205" s="121"/>
      <c r="V205" s="121"/>
      <c r="W205" s="121"/>
      <c r="X205" s="121"/>
      <c r="Y205" s="121"/>
      <c r="Z205" s="121"/>
      <c r="AA205" s="121"/>
      <c r="AB205" s="121"/>
      <c r="AC205" s="121"/>
      <c r="AD205" s="121"/>
      <c r="AE205" s="121"/>
      <c r="AF205" s="121"/>
      <c r="AG205" s="121"/>
      <c r="AH205" s="121"/>
      <c r="AI205" s="121"/>
      <c r="AJ205" s="121"/>
      <c r="AK205" s="121"/>
    </row>
    <row r="206" spans="1:37" s="36" customFormat="1" x14ac:dyDescent="0.3">
      <c r="A206" s="121"/>
      <c r="B206" s="163"/>
      <c r="C206" s="163"/>
      <c r="D206" s="163"/>
      <c r="E206" s="163"/>
      <c r="F206" s="163"/>
      <c r="G206" s="163"/>
      <c r="H206" s="212"/>
      <c r="I206" s="958">
        <v>3</v>
      </c>
      <c r="J206" s="958"/>
      <c r="K206" s="958"/>
      <c r="L206" s="958">
        <v>31</v>
      </c>
      <c r="M206" s="958"/>
      <c r="N206" s="163"/>
      <c r="O206" s="163"/>
      <c r="P206" s="121"/>
      <c r="Q206" s="121"/>
      <c r="R206" s="121"/>
      <c r="S206" s="122"/>
      <c r="T206" s="121"/>
      <c r="U206" s="121"/>
      <c r="V206" s="121"/>
      <c r="W206" s="121"/>
      <c r="X206" s="121"/>
      <c r="Y206" s="121"/>
      <c r="Z206" s="121"/>
      <c r="AA206" s="121"/>
      <c r="AB206" s="121"/>
      <c r="AC206" s="121"/>
      <c r="AD206" s="121"/>
      <c r="AE206" s="121"/>
      <c r="AF206" s="121"/>
      <c r="AG206" s="121"/>
      <c r="AH206" s="121"/>
      <c r="AI206" s="121"/>
      <c r="AJ206" s="121"/>
      <c r="AK206" s="121"/>
    </row>
    <row r="207" spans="1:37" s="36" customFormat="1" ht="15" customHeight="1" x14ac:dyDescent="0.3">
      <c r="A207" s="121"/>
      <c r="B207" s="163"/>
      <c r="C207" s="959" t="s">
        <v>17</v>
      </c>
      <c r="D207" s="959"/>
      <c r="E207" s="959"/>
      <c r="F207" s="959"/>
      <c r="G207" s="959"/>
      <c r="H207" s="212"/>
      <c r="I207" s="958">
        <v>4</v>
      </c>
      <c r="J207" s="958"/>
      <c r="K207" s="958"/>
      <c r="L207" s="958">
        <v>37</v>
      </c>
      <c r="M207" s="958"/>
      <c r="N207" s="163"/>
      <c r="O207" s="163"/>
      <c r="P207" s="121"/>
      <c r="Q207" s="121"/>
      <c r="R207" s="121"/>
      <c r="S207" s="122"/>
      <c r="T207" s="121"/>
      <c r="U207" s="121"/>
      <c r="V207" s="121"/>
      <c r="W207" s="121"/>
      <c r="X207" s="121"/>
      <c r="Y207" s="121"/>
      <c r="Z207" s="121"/>
      <c r="AA207" s="121"/>
      <c r="AB207" s="121"/>
      <c r="AC207" s="121"/>
      <c r="AD207" s="121"/>
      <c r="AE207" s="121"/>
      <c r="AF207" s="121"/>
      <c r="AG207" s="121"/>
      <c r="AH207" s="121"/>
      <c r="AI207" s="121"/>
      <c r="AJ207" s="121"/>
      <c r="AK207" s="121"/>
    </row>
    <row r="208" spans="1:37" s="36" customFormat="1" x14ac:dyDescent="0.3">
      <c r="A208" s="121"/>
      <c r="B208" s="121"/>
      <c r="C208" s="136"/>
      <c r="D208" s="136"/>
      <c r="E208" s="136"/>
      <c r="F208" s="136"/>
      <c r="G208" s="136"/>
      <c r="H208" s="121"/>
      <c r="I208" s="121"/>
      <c r="J208" s="121"/>
      <c r="K208" s="121"/>
      <c r="L208" s="121"/>
      <c r="M208" s="121"/>
      <c r="N208" s="121"/>
      <c r="O208" s="121"/>
      <c r="P208" s="121"/>
      <c r="Q208" s="121"/>
      <c r="R208" s="122"/>
      <c r="S208" s="121"/>
      <c r="T208" s="121"/>
      <c r="U208" s="121"/>
      <c r="V208" s="121"/>
      <c r="W208" s="121"/>
      <c r="X208" s="121"/>
      <c r="Y208" s="121"/>
      <c r="Z208" s="121"/>
      <c r="AA208" s="121"/>
      <c r="AB208" s="121"/>
      <c r="AC208" s="121"/>
      <c r="AD208" s="121"/>
      <c r="AE208" s="121"/>
      <c r="AF208" s="121"/>
      <c r="AG208" s="121"/>
      <c r="AH208" s="121"/>
      <c r="AI208" s="121"/>
      <c r="AJ208" s="121"/>
      <c r="AK208" s="121"/>
    </row>
    <row r="209" spans="1:37" s="36" customFormat="1" x14ac:dyDescent="0.3">
      <c r="A209" s="121"/>
      <c r="B209" s="121"/>
      <c r="C209" s="136"/>
      <c r="D209" s="136"/>
      <c r="E209" s="136"/>
      <c r="F209" s="136"/>
      <c r="G209" s="136"/>
      <c r="H209" s="121"/>
      <c r="I209" s="121"/>
      <c r="J209" s="121"/>
      <c r="K209" s="121"/>
      <c r="L209" s="121"/>
      <c r="M209" s="121"/>
      <c r="N209" s="121"/>
      <c r="O209" s="121"/>
      <c r="P209" s="121"/>
      <c r="Q209" s="121"/>
      <c r="R209" s="122"/>
      <c r="S209" s="121"/>
      <c r="T209" s="121"/>
      <c r="U209" s="121"/>
      <c r="V209" s="121"/>
      <c r="W209" s="121"/>
      <c r="X209" s="121"/>
      <c r="Y209" s="121"/>
      <c r="Z209" s="121"/>
      <c r="AA209" s="121"/>
      <c r="AB209" s="121"/>
      <c r="AC209" s="121"/>
      <c r="AD209" s="121"/>
      <c r="AE209" s="121"/>
      <c r="AF209" s="121"/>
      <c r="AG209" s="121"/>
      <c r="AH209" s="121"/>
      <c r="AI209" s="121"/>
      <c r="AJ209" s="121"/>
      <c r="AK209" s="121"/>
    </row>
    <row r="210" spans="1:37" s="36" customFormat="1" x14ac:dyDescent="0.3">
      <c r="A210" s="121"/>
      <c r="B210" s="121"/>
      <c r="C210" s="136"/>
      <c r="D210" s="136"/>
      <c r="E210" s="136"/>
      <c r="F210" s="136"/>
      <c r="G210" s="136"/>
      <c r="H210" s="121"/>
      <c r="I210" s="121"/>
      <c r="J210" s="121"/>
      <c r="K210" s="121"/>
      <c r="L210" s="121"/>
      <c r="M210" s="121"/>
      <c r="N210" s="121"/>
      <c r="O210" s="121"/>
      <c r="P210" s="121"/>
      <c r="Q210" s="121"/>
      <c r="R210" s="122"/>
      <c r="S210" s="121"/>
      <c r="T210" s="121"/>
      <c r="U210" s="121"/>
      <c r="V210" s="121"/>
      <c r="W210" s="121"/>
      <c r="X210" s="121"/>
      <c r="Y210" s="121"/>
      <c r="Z210" s="121"/>
      <c r="AA210" s="121"/>
      <c r="AB210" s="121"/>
      <c r="AC210" s="121"/>
      <c r="AD210" s="121"/>
      <c r="AE210" s="121"/>
      <c r="AF210" s="121"/>
      <c r="AG210" s="121"/>
      <c r="AH210" s="121"/>
      <c r="AI210" s="121"/>
      <c r="AJ210" s="121"/>
      <c r="AK210" s="121"/>
    </row>
    <row r="211" spans="1:37" s="36" customFormat="1" x14ac:dyDescent="0.3">
      <c r="A211" s="121"/>
      <c r="B211" s="121"/>
      <c r="C211" s="136"/>
      <c r="D211" s="136"/>
      <c r="E211" s="136"/>
      <c r="F211" s="136"/>
      <c r="G211" s="136"/>
      <c r="H211" s="121"/>
      <c r="I211" s="121"/>
      <c r="J211" s="121"/>
      <c r="K211" s="121"/>
      <c r="L211" s="121"/>
      <c r="M211" s="121"/>
      <c r="N211" s="121"/>
      <c r="O211" s="121"/>
      <c r="P211" s="121"/>
      <c r="Q211" s="121"/>
      <c r="R211" s="122"/>
      <c r="S211" s="121"/>
      <c r="T211" s="121"/>
      <c r="U211" s="121"/>
      <c r="V211" s="121"/>
      <c r="W211" s="121"/>
      <c r="X211" s="121"/>
      <c r="Y211" s="121"/>
      <c r="Z211" s="121"/>
      <c r="AA211" s="121"/>
      <c r="AB211" s="121"/>
      <c r="AC211" s="121"/>
      <c r="AD211" s="121"/>
      <c r="AE211" s="121"/>
      <c r="AF211" s="121"/>
      <c r="AG211" s="121"/>
      <c r="AH211" s="121"/>
      <c r="AI211" s="121"/>
      <c r="AJ211" s="121"/>
      <c r="AK211" s="121"/>
    </row>
    <row r="212" spans="1:37" s="36" customFormat="1" x14ac:dyDescent="0.3">
      <c r="A212" s="121"/>
      <c r="B212" s="121"/>
      <c r="C212" s="136"/>
      <c r="D212" s="136"/>
      <c r="E212" s="136"/>
      <c r="F212" s="136"/>
      <c r="G212" s="136"/>
      <c r="H212" s="121"/>
      <c r="I212" s="121"/>
      <c r="J212" s="121"/>
      <c r="K212" s="121"/>
      <c r="L212" s="121"/>
      <c r="M212" s="121"/>
      <c r="N212" s="121"/>
      <c r="O212" s="121"/>
      <c r="P212" s="121"/>
      <c r="Q212" s="121"/>
      <c r="R212" s="122"/>
      <c r="S212" s="121"/>
      <c r="T212" s="121"/>
      <c r="U212" s="121"/>
      <c r="V212" s="121"/>
      <c r="W212" s="121"/>
      <c r="X212" s="121"/>
      <c r="Y212" s="121"/>
      <c r="Z212" s="121"/>
      <c r="AA212" s="121"/>
      <c r="AB212" s="121"/>
      <c r="AC212" s="121"/>
      <c r="AD212" s="121"/>
      <c r="AE212" s="121"/>
      <c r="AF212" s="121"/>
      <c r="AG212" s="121"/>
      <c r="AH212" s="121"/>
      <c r="AI212" s="121"/>
      <c r="AJ212" s="121"/>
      <c r="AK212" s="121"/>
    </row>
    <row r="213" spans="1:37" s="36" customFormat="1" x14ac:dyDescent="0.3">
      <c r="A213" s="121"/>
      <c r="B213" s="121"/>
      <c r="C213" s="136"/>
      <c r="D213" s="136"/>
      <c r="E213" s="136"/>
      <c r="F213" s="136"/>
      <c r="G213" s="136"/>
      <c r="H213" s="121"/>
      <c r="I213" s="121"/>
      <c r="J213" s="121"/>
      <c r="K213" s="121"/>
      <c r="L213" s="121"/>
      <c r="M213" s="121"/>
      <c r="N213" s="121"/>
      <c r="O213" s="121"/>
      <c r="P213" s="121"/>
      <c r="Q213" s="121"/>
      <c r="R213" s="122"/>
      <c r="S213" s="121"/>
      <c r="T213" s="121"/>
      <c r="U213" s="121"/>
      <c r="V213" s="121"/>
      <c r="W213" s="121"/>
      <c r="X213" s="121"/>
      <c r="Y213" s="121"/>
      <c r="Z213" s="121"/>
      <c r="AA213" s="121"/>
      <c r="AB213" s="121"/>
      <c r="AC213" s="121"/>
      <c r="AD213" s="121"/>
      <c r="AE213" s="121"/>
      <c r="AF213" s="121"/>
      <c r="AG213" s="121"/>
      <c r="AH213" s="121"/>
      <c r="AI213" s="121"/>
      <c r="AJ213" s="121"/>
      <c r="AK213" s="121"/>
    </row>
    <row r="214" spans="1:37" s="36" customFormat="1" x14ac:dyDescent="0.3">
      <c r="A214" s="121"/>
      <c r="B214" s="121"/>
      <c r="C214" s="121"/>
      <c r="D214" s="121"/>
      <c r="E214" s="121"/>
      <c r="F214" s="121"/>
      <c r="G214" s="121"/>
      <c r="H214" s="121"/>
      <c r="I214" s="121"/>
      <c r="J214" s="121"/>
      <c r="K214" s="121"/>
      <c r="L214" s="121"/>
      <c r="M214" s="121"/>
      <c r="N214" s="121"/>
      <c r="O214" s="121"/>
      <c r="P214" s="121"/>
      <c r="Q214" s="121"/>
      <c r="R214" s="122"/>
      <c r="S214" s="121"/>
      <c r="T214" s="121"/>
      <c r="U214" s="121"/>
      <c r="V214" s="121"/>
      <c r="W214" s="121"/>
      <c r="X214" s="121"/>
      <c r="Y214" s="121"/>
      <c r="Z214" s="121"/>
      <c r="AA214" s="121"/>
      <c r="AB214" s="121"/>
      <c r="AC214" s="121"/>
      <c r="AD214" s="121"/>
      <c r="AE214" s="121"/>
      <c r="AF214" s="121"/>
      <c r="AG214" s="121"/>
      <c r="AH214" s="121"/>
      <c r="AI214" s="121"/>
      <c r="AJ214" s="121"/>
      <c r="AK214" s="121"/>
    </row>
    <row r="215" spans="1:37" s="36" customFormat="1" x14ac:dyDescent="0.3">
      <c r="A215" s="121"/>
      <c r="B215" s="121"/>
      <c r="C215" s="121"/>
      <c r="D215" s="121"/>
      <c r="E215" s="121"/>
      <c r="F215" s="121"/>
      <c r="G215" s="121"/>
      <c r="H215" s="121"/>
      <c r="I215" s="121"/>
      <c r="J215" s="121"/>
      <c r="K215" s="121"/>
      <c r="L215" s="121"/>
      <c r="M215" s="121"/>
      <c r="N215" s="121"/>
      <c r="O215" s="121"/>
      <c r="P215" s="121"/>
      <c r="Q215" s="121"/>
      <c r="R215" s="122"/>
      <c r="S215" s="121"/>
      <c r="T215" s="121"/>
      <c r="U215" s="121"/>
      <c r="V215" s="121"/>
      <c r="W215" s="121"/>
      <c r="X215" s="121"/>
      <c r="Y215" s="121"/>
      <c r="Z215" s="121"/>
      <c r="AA215" s="121"/>
      <c r="AB215" s="121"/>
      <c r="AC215" s="121"/>
      <c r="AD215" s="121"/>
      <c r="AE215" s="121"/>
      <c r="AF215" s="121"/>
      <c r="AG215" s="121"/>
      <c r="AH215" s="121"/>
      <c r="AI215" s="121"/>
      <c r="AJ215" s="121"/>
      <c r="AK215" s="121"/>
    </row>
    <row r="216" spans="1:37" s="36" customFormat="1" x14ac:dyDescent="0.3">
      <c r="A216" s="121"/>
      <c r="B216" s="121"/>
      <c r="C216" s="121"/>
      <c r="D216" s="121"/>
      <c r="E216" s="121"/>
      <c r="F216" s="121"/>
      <c r="G216" s="121"/>
      <c r="H216" s="121"/>
      <c r="I216" s="121"/>
      <c r="J216" s="121"/>
      <c r="K216" s="121"/>
      <c r="L216" s="121"/>
      <c r="M216" s="121"/>
      <c r="N216" s="121"/>
      <c r="O216" s="121"/>
      <c r="P216" s="121"/>
      <c r="Q216" s="121"/>
      <c r="R216" s="122"/>
      <c r="S216" s="121"/>
      <c r="T216" s="121"/>
      <c r="U216" s="121"/>
      <c r="V216" s="121"/>
      <c r="W216" s="121"/>
      <c r="X216" s="121"/>
      <c r="Y216" s="121"/>
      <c r="Z216" s="121"/>
      <c r="AA216" s="121"/>
      <c r="AB216" s="121"/>
      <c r="AC216" s="121"/>
      <c r="AD216" s="121"/>
      <c r="AE216" s="121"/>
      <c r="AF216" s="121"/>
      <c r="AG216" s="121"/>
      <c r="AH216" s="121"/>
      <c r="AI216" s="121"/>
      <c r="AJ216" s="121"/>
      <c r="AK216" s="121"/>
    </row>
    <row r="217" spans="1:37" s="36" customFormat="1" x14ac:dyDescent="0.3">
      <c r="A217" s="121"/>
      <c r="B217" s="121"/>
      <c r="C217" s="121"/>
      <c r="D217" s="121"/>
      <c r="E217" s="121"/>
      <c r="F217" s="121"/>
      <c r="G217" s="121"/>
      <c r="H217" s="121"/>
      <c r="I217" s="121"/>
      <c r="J217" s="121"/>
      <c r="K217" s="121"/>
      <c r="L217" s="121"/>
      <c r="M217" s="121"/>
      <c r="N217" s="121"/>
      <c r="O217" s="121"/>
      <c r="P217" s="121"/>
      <c r="Q217" s="121"/>
      <c r="R217" s="122"/>
      <c r="S217" s="121"/>
      <c r="T217" s="121"/>
      <c r="U217" s="121"/>
      <c r="V217" s="121"/>
      <c r="W217" s="121"/>
      <c r="X217" s="121"/>
      <c r="Y217" s="121"/>
      <c r="Z217" s="121"/>
      <c r="AA217" s="121"/>
      <c r="AB217" s="121"/>
      <c r="AC217" s="121"/>
      <c r="AD217" s="121"/>
      <c r="AE217" s="121"/>
      <c r="AF217" s="121"/>
      <c r="AG217" s="121"/>
      <c r="AH217" s="121"/>
      <c r="AI217" s="121"/>
      <c r="AJ217" s="121"/>
      <c r="AK217" s="121"/>
    </row>
    <row r="218" spans="1:37" s="36" customFormat="1" x14ac:dyDescent="0.3">
      <c r="A218" s="121"/>
      <c r="B218" s="121"/>
      <c r="C218" s="121"/>
      <c r="D218" s="121"/>
      <c r="E218" s="121"/>
      <c r="F218" s="121"/>
      <c r="G218" s="121"/>
      <c r="H218" s="121"/>
      <c r="I218" s="121"/>
      <c r="J218" s="121"/>
      <c r="K218" s="121"/>
      <c r="L218" s="121"/>
      <c r="M218" s="121"/>
      <c r="N218" s="121"/>
      <c r="O218" s="121"/>
      <c r="P218" s="121"/>
      <c r="Q218" s="121"/>
      <c r="R218" s="122"/>
      <c r="S218" s="121"/>
      <c r="T218" s="121"/>
      <c r="U218" s="121"/>
      <c r="V218" s="121"/>
      <c r="W218" s="121"/>
      <c r="X218" s="121"/>
      <c r="Y218" s="121"/>
      <c r="Z218" s="121"/>
      <c r="AA218" s="121"/>
      <c r="AB218" s="121"/>
      <c r="AC218" s="121"/>
      <c r="AD218" s="121"/>
      <c r="AE218" s="121"/>
      <c r="AF218" s="121"/>
      <c r="AG218" s="121"/>
      <c r="AH218" s="121"/>
      <c r="AI218" s="121"/>
      <c r="AJ218" s="121"/>
      <c r="AK218" s="121"/>
    </row>
    <row r="219" spans="1:37" s="36" customFormat="1" x14ac:dyDescent="0.3">
      <c r="A219" s="121"/>
      <c r="B219" s="121"/>
      <c r="C219" s="121"/>
      <c r="D219" s="121"/>
      <c r="E219" s="121"/>
      <c r="F219" s="121"/>
      <c r="G219" s="121"/>
      <c r="H219" s="121"/>
      <c r="I219" s="121"/>
      <c r="J219" s="121"/>
      <c r="K219" s="121"/>
      <c r="L219" s="121"/>
      <c r="M219" s="121"/>
      <c r="N219" s="121"/>
      <c r="O219" s="121"/>
      <c r="P219" s="121"/>
      <c r="Q219" s="121"/>
      <c r="R219" s="122"/>
      <c r="S219" s="121"/>
      <c r="T219" s="121"/>
      <c r="U219" s="121"/>
      <c r="V219" s="121"/>
      <c r="W219" s="121"/>
      <c r="X219" s="121"/>
      <c r="Y219" s="121"/>
      <c r="Z219" s="121"/>
      <c r="AA219" s="121"/>
      <c r="AB219" s="121"/>
      <c r="AC219" s="121"/>
      <c r="AD219" s="121"/>
      <c r="AE219" s="121"/>
      <c r="AF219" s="121"/>
      <c r="AG219" s="121"/>
      <c r="AH219" s="121"/>
      <c r="AI219" s="121"/>
      <c r="AJ219" s="121"/>
      <c r="AK219" s="121"/>
    </row>
    <row r="220" spans="1:37" s="36" customFormat="1" x14ac:dyDescent="0.3">
      <c r="A220" s="121"/>
      <c r="B220" s="121"/>
      <c r="C220" s="121"/>
      <c r="D220" s="121"/>
      <c r="E220" s="121"/>
      <c r="F220" s="121"/>
      <c r="G220" s="121"/>
      <c r="H220" s="121"/>
      <c r="I220" s="121"/>
      <c r="J220" s="121"/>
      <c r="K220" s="121"/>
      <c r="L220" s="121"/>
      <c r="M220" s="121"/>
      <c r="N220" s="121"/>
      <c r="O220" s="121"/>
      <c r="P220" s="121"/>
      <c r="Q220" s="121"/>
      <c r="R220" s="122"/>
      <c r="S220" s="121"/>
      <c r="T220" s="121"/>
      <c r="U220" s="121"/>
      <c r="V220" s="121"/>
      <c r="W220" s="121"/>
      <c r="X220" s="121"/>
      <c r="Y220" s="121"/>
      <c r="Z220" s="121"/>
      <c r="AA220" s="121"/>
      <c r="AB220" s="121"/>
      <c r="AC220" s="121"/>
      <c r="AD220" s="121"/>
      <c r="AE220" s="121"/>
      <c r="AF220" s="121"/>
      <c r="AG220" s="121"/>
      <c r="AH220" s="121"/>
      <c r="AI220" s="121"/>
      <c r="AJ220" s="121"/>
      <c r="AK220" s="121"/>
    </row>
    <row r="221" spans="1:37" s="36" customFormat="1" x14ac:dyDescent="0.3">
      <c r="A221" s="121"/>
      <c r="B221" s="121"/>
      <c r="C221" s="121"/>
      <c r="D221" s="121"/>
      <c r="E221" s="121"/>
      <c r="F221" s="121"/>
      <c r="G221" s="121"/>
      <c r="H221" s="121"/>
      <c r="I221" s="121"/>
      <c r="J221" s="121"/>
      <c r="K221" s="121"/>
      <c r="L221" s="121"/>
      <c r="M221" s="121"/>
      <c r="N221" s="121"/>
      <c r="O221" s="121"/>
      <c r="P221" s="121"/>
      <c r="Q221" s="121"/>
      <c r="R221" s="122"/>
      <c r="S221" s="121"/>
      <c r="T221" s="121"/>
      <c r="U221" s="121"/>
      <c r="V221" s="121"/>
      <c r="W221" s="121"/>
      <c r="X221" s="121"/>
      <c r="Y221" s="121"/>
      <c r="Z221" s="121"/>
      <c r="AA221" s="121"/>
      <c r="AB221" s="121"/>
      <c r="AC221" s="121"/>
      <c r="AD221" s="121"/>
      <c r="AE221" s="121"/>
      <c r="AF221" s="121"/>
      <c r="AG221" s="121"/>
      <c r="AH221" s="121"/>
      <c r="AI221" s="121"/>
      <c r="AJ221" s="121"/>
      <c r="AK221" s="121"/>
    </row>
    <row r="222" spans="1:37" s="36" customFormat="1" x14ac:dyDescent="0.3">
      <c r="A222" s="121"/>
      <c r="B222" s="121"/>
      <c r="C222" s="121"/>
      <c r="D222" s="121"/>
      <c r="E222" s="121"/>
      <c r="F222" s="121"/>
      <c r="G222" s="121"/>
      <c r="H222" s="121"/>
      <c r="I222" s="121"/>
      <c r="J222" s="121"/>
      <c r="K222" s="121"/>
      <c r="L222" s="121"/>
      <c r="M222" s="121"/>
      <c r="N222" s="121"/>
      <c r="O222" s="121"/>
      <c r="P222" s="121"/>
      <c r="Q222" s="121"/>
      <c r="R222" s="122"/>
      <c r="S222" s="121"/>
      <c r="T222" s="121"/>
      <c r="U222" s="121"/>
      <c r="V222" s="121"/>
      <c r="W222" s="121"/>
      <c r="X222" s="121"/>
      <c r="Y222" s="121"/>
      <c r="Z222" s="121"/>
      <c r="AA222" s="121"/>
      <c r="AB222" s="121"/>
      <c r="AC222" s="121"/>
      <c r="AD222" s="121"/>
      <c r="AE222" s="121"/>
      <c r="AF222" s="121"/>
      <c r="AG222" s="121"/>
      <c r="AH222" s="121"/>
      <c r="AI222" s="121"/>
      <c r="AJ222" s="121"/>
      <c r="AK222" s="121"/>
    </row>
    <row r="223" spans="1:37" s="36" customFormat="1" x14ac:dyDescent="0.3">
      <c r="A223" s="121"/>
      <c r="B223" s="121"/>
      <c r="C223" s="121"/>
      <c r="D223" s="121"/>
      <c r="E223" s="121"/>
      <c r="F223" s="121"/>
      <c r="G223" s="121"/>
      <c r="H223" s="121"/>
      <c r="I223" s="121"/>
      <c r="J223" s="121"/>
      <c r="K223" s="121"/>
      <c r="L223" s="121"/>
      <c r="M223" s="121"/>
      <c r="N223" s="121"/>
      <c r="O223" s="121"/>
      <c r="P223" s="121"/>
      <c r="Q223" s="121"/>
      <c r="R223" s="122"/>
      <c r="S223" s="121"/>
      <c r="T223" s="121"/>
      <c r="U223" s="121"/>
      <c r="V223" s="121"/>
      <c r="W223" s="121"/>
      <c r="X223" s="121"/>
      <c r="Y223" s="121"/>
      <c r="Z223" s="121"/>
      <c r="AA223" s="121"/>
      <c r="AB223" s="121"/>
      <c r="AC223" s="121"/>
      <c r="AD223" s="121"/>
      <c r="AE223" s="121"/>
      <c r="AF223" s="121"/>
      <c r="AG223" s="121"/>
      <c r="AH223" s="121"/>
      <c r="AI223" s="121"/>
      <c r="AJ223" s="121"/>
      <c r="AK223" s="121"/>
    </row>
    <row r="224" spans="1:37" s="36" customFormat="1" x14ac:dyDescent="0.3">
      <c r="A224" s="121"/>
      <c r="B224" s="121"/>
      <c r="C224" s="121"/>
      <c r="D224" s="121"/>
      <c r="E224" s="121"/>
      <c r="F224" s="121"/>
      <c r="G224" s="121"/>
      <c r="H224" s="121"/>
      <c r="I224" s="121"/>
      <c r="J224" s="121"/>
      <c r="K224" s="121"/>
      <c r="L224" s="121"/>
      <c r="M224" s="121"/>
      <c r="N224" s="121"/>
      <c r="O224" s="121"/>
      <c r="P224" s="121"/>
      <c r="Q224" s="121"/>
      <c r="R224" s="122"/>
      <c r="S224" s="121"/>
      <c r="T224" s="121"/>
      <c r="U224" s="121"/>
      <c r="V224" s="121"/>
      <c r="W224" s="121"/>
      <c r="X224" s="121"/>
      <c r="Y224" s="121"/>
      <c r="Z224" s="121"/>
      <c r="AA224" s="121"/>
      <c r="AB224" s="121"/>
      <c r="AC224" s="121"/>
      <c r="AD224" s="121"/>
      <c r="AE224" s="121"/>
      <c r="AF224" s="121"/>
      <c r="AG224" s="121"/>
      <c r="AH224" s="121"/>
      <c r="AI224" s="121"/>
      <c r="AJ224" s="121"/>
      <c r="AK224" s="121"/>
    </row>
    <row r="225" spans="1:37" s="36" customFormat="1" x14ac:dyDescent="0.3">
      <c r="A225" s="121"/>
      <c r="B225" s="121"/>
      <c r="C225" s="121"/>
      <c r="D225" s="121"/>
      <c r="E225" s="121"/>
      <c r="F225" s="121"/>
      <c r="G225" s="121"/>
      <c r="H225" s="121"/>
      <c r="I225" s="121"/>
      <c r="J225" s="121"/>
      <c r="K225" s="121"/>
      <c r="L225" s="121"/>
      <c r="M225" s="121"/>
      <c r="N225" s="121"/>
      <c r="O225" s="121"/>
      <c r="P225" s="121"/>
      <c r="Q225" s="121"/>
      <c r="R225" s="122"/>
      <c r="S225" s="121"/>
      <c r="T225" s="121"/>
      <c r="U225" s="121"/>
      <c r="V225" s="121"/>
      <c r="W225" s="121"/>
      <c r="X225" s="121"/>
      <c r="Y225" s="121"/>
      <c r="Z225" s="121"/>
      <c r="AA225" s="121"/>
      <c r="AB225" s="121"/>
      <c r="AC225" s="121"/>
      <c r="AD225" s="121"/>
      <c r="AE225" s="121"/>
      <c r="AF225" s="121"/>
      <c r="AG225" s="121"/>
      <c r="AH225" s="121"/>
      <c r="AI225" s="121"/>
      <c r="AJ225" s="121"/>
      <c r="AK225" s="121"/>
    </row>
    <row r="226" spans="1:37" s="36" customFormat="1" x14ac:dyDescent="0.3">
      <c r="A226" s="121"/>
      <c r="B226" s="121"/>
      <c r="C226" s="121"/>
      <c r="D226" s="121"/>
      <c r="E226" s="121"/>
      <c r="F226" s="121"/>
      <c r="G226" s="121"/>
      <c r="H226" s="121"/>
      <c r="I226" s="121"/>
      <c r="J226" s="121"/>
      <c r="K226" s="121"/>
      <c r="L226" s="121"/>
      <c r="M226" s="121"/>
      <c r="N226" s="121"/>
      <c r="O226" s="121"/>
      <c r="P226" s="121"/>
      <c r="Q226" s="121"/>
      <c r="R226" s="122"/>
      <c r="S226" s="121"/>
      <c r="T226" s="121"/>
      <c r="U226" s="121"/>
      <c r="V226" s="121"/>
      <c r="W226" s="121"/>
      <c r="X226" s="121"/>
      <c r="Y226" s="121"/>
      <c r="Z226" s="121"/>
      <c r="AA226" s="121"/>
      <c r="AB226" s="121"/>
      <c r="AC226" s="121"/>
      <c r="AD226" s="121"/>
      <c r="AE226" s="121"/>
      <c r="AF226" s="121"/>
      <c r="AG226" s="121"/>
      <c r="AH226" s="121"/>
      <c r="AI226" s="121"/>
      <c r="AJ226" s="121"/>
      <c r="AK226" s="121"/>
    </row>
    <row r="227" spans="1:37" s="36" customFormat="1" x14ac:dyDescent="0.3">
      <c r="A227" s="121"/>
      <c r="B227" s="121"/>
      <c r="C227" s="121"/>
      <c r="D227" s="121"/>
      <c r="E227" s="121"/>
      <c r="F227" s="121"/>
      <c r="G227" s="121"/>
      <c r="H227" s="121"/>
      <c r="I227" s="121"/>
      <c r="J227" s="121"/>
      <c r="K227" s="121"/>
      <c r="L227" s="121"/>
      <c r="M227" s="121"/>
      <c r="N227" s="121"/>
      <c r="O227" s="121"/>
      <c r="P227" s="121"/>
      <c r="Q227" s="121"/>
      <c r="R227" s="122"/>
      <c r="S227" s="121"/>
      <c r="T227" s="121"/>
      <c r="U227" s="121"/>
      <c r="V227" s="121"/>
      <c r="W227" s="121"/>
      <c r="X227" s="121"/>
      <c r="Y227" s="121"/>
      <c r="Z227" s="121"/>
      <c r="AA227" s="121"/>
      <c r="AB227" s="121"/>
      <c r="AC227" s="121"/>
      <c r="AD227" s="121"/>
      <c r="AE227" s="121"/>
      <c r="AF227" s="121"/>
      <c r="AG227" s="121"/>
      <c r="AH227" s="121"/>
      <c r="AI227" s="121"/>
      <c r="AJ227" s="121"/>
      <c r="AK227" s="121"/>
    </row>
    <row r="228" spans="1:37" s="36" customFormat="1" x14ac:dyDescent="0.3">
      <c r="A228" s="121"/>
      <c r="B228" s="121"/>
      <c r="C228" s="121"/>
      <c r="D228" s="121"/>
      <c r="E228" s="121"/>
      <c r="F228" s="121"/>
      <c r="G228" s="121"/>
      <c r="H228" s="121"/>
      <c r="I228" s="121"/>
      <c r="J228" s="121"/>
      <c r="K228" s="121"/>
      <c r="L228" s="121"/>
      <c r="M228" s="121"/>
      <c r="N228" s="121"/>
      <c r="O228" s="121"/>
      <c r="P228" s="121"/>
      <c r="Q228" s="121"/>
      <c r="R228" s="122"/>
      <c r="S228" s="121"/>
      <c r="T228" s="121"/>
      <c r="U228" s="121"/>
      <c r="V228" s="121"/>
      <c r="W228" s="121"/>
      <c r="X228" s="121"/>
      <c r="Y228" s="121"/>
      <c r="Z228" s="121"/>
      <c r="AA228" s="121"/>
      <c r="AB228" s="121"/>
      <c r="AC228" s="121"/>
      <c r="AD228" s="121"/>
      <c r="AE228" s="121"/>
      <c r="AF228" s="121"/>
      <c r="AG228" s="121"/>
      <c r="AH228" s="121"/>
      <c r="AI228" s="121"/>
      <c r="AJ228" s="121"/>
      <c r="AK228" s="121"/>
    </row>
    <row r="229" spans="1:37" s="36" customFormat="1" x14ac:dyDescent="0.3">
      <c r="A229" s="121"/>
      <c r="B229" s="121"/>
      <c r="C229" s="121"/>
      <c r="D229" s="121"/>
      <c r="E229" s="121"/>
      <c r="F229" s="121"/>
      <c r="G229" s="121"/>
      <c r="H229" s="121"/>
      <c r="I229" s="121"/>
      <c r="J229" s="121"/>
      <c r="K229" s="121"/>
      <c r="L229" s="121"/>
      <c r="M229" s="121"/>
      <c r="N229" s="121"/>
      <c r="O229" s="121"/>
      <c r="P229" s="121"/>
      <c r="Q229" s="121"/>
      <c r="R229" s="122"/>
      <c r="S229" s="121"/>
      <c r="T229" s="121"/>
      <c r="U229" s="121"/>
      <c r="V229" s="121"/>
      <c r="W229" s="121"/>
      <c r="X229" s="121"/>
      <c r="Y229" s="121"/>
      <c r="Z229" s="121"/>
      <c r="AA229" s="121"/>
      <c r="AB229" s="121"/>
      <c r="AC229" s="121"/>
      <c r="AD229" s="121"/>
      <c r="AE229" s="121"/>
      <c r="AF229" s="121"/>
      <c r="AG229" s="121"/>
      <c r="AH229" s="121"/>
      <c r="AI229" s="121"/>
      <c r="AJ229" s="121"/>
      <c r="AK229" s="121"/>
    </row>
    <row r="230" spans="1:37" s="36" customFormat="1" x14ac:dyDescent="0.3">
      <c r="A230" s="121"/>
      <c r="B230" s="121"/>
      <c r="C230" s="121"/>
      <c r="D230" s="121"/>
      <c r="E230" s="121"/>
      <c r="F230" s="121"/>
      <c r="G230" s="121"/>
      <c r="H230" s="121"/>
      <c r="I230" s="121"/>
      <c r="J230" s="121"/>
      <c r="K230" s="121"/>
      <c r="L230" s="121"/>
      <c r="M230" s="121"/>
      <c r="N230" s="121"/>
      <c r="O230" s="121"/>
      <c r="P230" s="121"/>
      <c r="Q230" s="121"/>
      <c r="R230" s="122"/>
      <c r="S230" s="121"/>
      <c r="T230" s="121"/>
      <c r="U230" s="121"/>
      <c r="V230" s="121"/>
      <c r="W230" s="121"/>
      <c r="X230" s="121"/>
      <c r="Y230" s="121"/>
      <c r="Z230" s="121"/>
      <c r="AA230" s="121"/>
      <c r="AB230" s="121"/>
      <c r="AC230" s="121"/>
      <c r="AD230" s="121"/>
      <c r="AE230" s="121"/>
      <c r="AF230" s="121"/>
      <c r="AG230" s="121"/>
      <c r="AH230" s="121"/>
      <c r="AI230" s="121"/>
      <c r="AJ230" s="121"/>
      <c r="AK230" s="121"/>
    </row>
    <row r="231" spans="1:37" s="36" customFormat="1" x14ac:dyDescent="0.3">
      <c r="A231" s="121"/>
      <c r="B231" s="121"/>
      <c r="C231" s="121"/>
      <c r="D231" s="121"/>
      <c r="E231" s="121"/>
      <c r="F231" s="121"/>
      <c r="G231" s="121"/>
      <c r="H231" s="121"/>
      <c r="I231" s="121"/>
      <c r="J231" s="121"/>
      <c r="K231" s="121"/>
      <c r="L231" s="121"/>
      <c r="M231" s="121"/>
      <c r="N231" s="121"/>
      <c r="O231" s="121"/>
      <c r="P231" s="121"/>
      <c r="Q231" s="121"/>
      <c r="R231" s="122"/>
      <c r="S231" s="121"/>
      <c r="T231" s="121"/>
      <c r="U231" s="121"/>
      <c r="V231" s="121"/>
      <c r="W231" s="121"/>
      <c r="X231" s="121"/>
      <c r="Y231" s="121"/>
      <c r="Z231" s="121"/>
      <c r="AA231" s="121"/>
      <c r="AB231" s="121"/>
      <c r="AC231" s="121"/>
      <c r="AD231" s="121"/>
      <c r="AE231" s="121"/>
      <c r="AF231" s="121"/>
      <c r="AG231" s="121"/>
      <c r="AH231" s="121"/>
      <c r="AI231" s="121"/>
      <c r="AJ231" s="121"/>
      <c r="AK231" s="121"/>
    </row>
    <row r="232" spans="1:37" s="36" customFormat="1" x14ac:dyDescent="0.3">
      <c r="A232" s="121"/>
      <c r="B232" s="121"/>
      <c r="C232" s="121"/>
      <c r="D232" s="121"/>
      <c r="E232" s="121"/>
      <c r="F232" s="121"/>
      <c r="G232" s="121"/>
      <c r="H232" s="121"/>
      <c r="I232" s="121"/>
      <c r="J232" s="121"/>
      <c r="K232" s="121"/>
      <c r="L232" s="121"/>
      <c r="M232" s="121"/>
      <c r="N232" s="121"/>
      <c r="O232" s="121"/>
      <c r="P232" s="121"/>
      <c r="Q232" s="121"/>
      <c r="R232" s="122"/>
      <c r="S232" s="121"/>
      <c r="T232" s="121"/>
      <c r="U232" s="121"/>
      <c r="V232" s="121"/>
      <c r="W232" s="121"/>
      <c r="X232" s="121"/>
      <c r="Y232" s="121"/>
      <c r="Z232" s="121"/>
      <c r="AA232" s="121"/>
      <c r="AB232" s="121"/>
      <c r="AC232" s="121"/>
      <c r="AD232" s="121"/>
      <c r="AE232" s="121"/>
      <c r="AF232" s="121"/>
      <c r="AG232" s="121"/>
      <c r="AH232" s="121"/>
      <c r="AI232" s="121"/>
      <c r="AJ232" s="121"/>
      <c r="AK232" s="121"/>
    </row>
    <row r="233" spans="1:37" s="36" customFormat="1" x14ac:dyDescent="0.3">
      <c r="A233" s="121"/>
      <c r="B233" s="121"/>
      <c r="C233" s="121"/>
      <c r="D233" s="121"/>
      <c r="E233" s="121"/>
      <c r="F233" s="121"/>
      <c r="G233" s="121"/>
      <c r="H233" s="121"/>
      <c r="I233" s="121"/>
      <c r="J233" s="121"/>
      <c r="K233" s="121"/>
      <c r="L233" s="121"/>
      <c r="M233" s="121"/>
      <c r="N233" s="121"/>
      <c r="O233" s="121"/>
      <c r="P233" s="121"/>
      <c r="Q233" s="121"/>
      <c r="R233" s="122"/>
      <c r="S233" s="121"/>
      <c r="T233" s="121"/>
      <c r="U233" s="121"/>
      <c r="V233" s="121"/>
      <c r="W233" s="121"/>
      <c r="X233" s="121"/>
      <c r="Y233" s="121"/>
      <c r="Z233" s="121"/>
      <c r="AA233" s="121"/>
      <c r="AB233" s="121"/>
      <c r="AC233" s="121"/>
      <c r="AD233" s="121"/>
      <c r="AE233" s="121"/>
      <c r="AF233" s="121"/>
      <c r="AG233" s="121"/>
      <c r="AH233" s="121"/>
      <c r="AI233" s="121"/>
      <c r="AJ233" s="121"/>
      <c r="AK233" s="121"/>
    </row>
    <row r="234" spans="1:37" s="36" customFormat="1" x14ac:dyDescent="0.3">
      <c r="A234" s="121"/>
      <c r="B234" s="121"/>
      <c r="C234" s="121"/>
      <c r="D234" s="121"/>
      <c r="E234" s="121"/>
      <c r="F234" s="121"/>
      <c r="G234" s="121"/>
      <c r="H234" s="121"/>
      <c r="I234" s="121"/>
      <c r="J234" s="121"/>
      <c r="K234" s="121"/>
      <c r="L234" s="121"/>
      <c r="M234" s="121"/>
      <c r="N234" s="121"/>
      <c r="O234" s="121"/>
      <c r="P234" s="121"/>
      <c r="Q234" s="121"/>
      <c r="R234" s="122"/>
      <c r="S234" s="121"/>
      <c r="T234" s="121"/>
      <c r="U234" s="121"/>
      <c r="V234" s="121"/>
      <c r="W234" s="121"/>
      <c r="X234" s="121"/>
      <c r="Y234" s="121"/>
      <c r="Z234" s="121"/>
      <c r="AA234" s="121"/>
      <c r="AB234" s="121"/>
      <c r="AC234" s="121"/>
      <c r="AD234" s="121"/>
      <c r="AE234" s="121"/>
      <c r="AF234" s="121"/>
      <c r="AG234" s="121"/>
      <c r="AH234" s="121"/>
      <c r="AI234" s="121"/>
      <c r="AJ234" s="121"/>
      <c r="AK234" s="121"/>
    </row>
    <row r="235" spans="1:37" s="36" customFormat="1" x14ac:dyDescent="0.3">
      <c r="A235" s="121"/>
      <c r="B235" s="121"/>
      <c r="C235" s="121"/>
      <c r="D235" s="121"/>
      <c r="E235" s="121"/>
      <c r="F235" s="121"/>
      <c r="G235" s="121"/>
      <c r="H235" s="121"/>
      <c r="I235" s="121"/>
      <c r="J235" s="121"/>
      <c r="K235" s="121"/>
      <c r="L235" s="121"/>
      <c r="M235" s="121"/>
      <c r="N235" s="121"/>
      <c r="O235" s="121"/>
      <c r="P235" s="121"/>
      <c r="Q235" s="121"/>
      <c r="R235" s="122"/>
      <c r="S235" s="121"/>
      <c r="T235" s="121"/>
      <c r="U235" s="121"/>
      <c r="V235" s="121"/>
      <c r="W235" s="121"/>
      <c r="X235" s="121"/>
      <c r="Y235" s="121"/>
      <c r="Z235" s="121"/>
      <c r="AA235" s="121"/>
      <c r="AB235" s="121"/>
      <c r="AC235" s="121"/>
      <c r="AD235" s="121"/>
      <c r="AE235" s="121"/>
      <c r="AF235" s="121"/>
      <c r="AG235" s="121"/>
      <c r="AH235" s="121"/>
      <c r="AI235" s="121"/>
      <c r="AJ235" s="121"/>
      <c r="AK235" s="121"/>
    </row>
    <row r="236" spans="1:37" s="36" customFormat="1" x14ac:dyDescent="0.3">
      <c r="A236" s="121"/>
      <c r="B236" s="121"/>
      <c r="C236" s="121"/>
      <c r="D236" s="121"/>
      <c r="E236" s="121"/>
      <c r="F236" s="121"/>
      <c r="G236" s="121"/>
      <c r="H236" s="121"/>
      <c r="I236" s="121"/>
      <c r="J236" s="121"/>
      <c r="K236" s="121"/>
      <c r="L236" s="121"/>
      <c r="M236" s="121"/>
      <c r="N236" s="121"/>
      <c r="O236" s="121"/>
      <c r="P236" s="121"/>
      <c r="Q236" s="121"/>
      <c r="R236" s="122"/>
      <c r="S236" s="121"/>
      <c r="T236" s="121"/>
      <c r="U236" s="121"/>
      <c r="V236" s="121"/>
      <c r="W236" s="121"/>
      <c r="X236" s="121"/>
      <c r="Y236" s="121"/>
      <c r="Z236" s="121"/>
      <c r="AA236" s="121"/>
      <c r="AB236" s="121"/>
      <c r="AC236" s="121"/>
      <c r="AD236" s="121"/>
      <c r="AE236" s="121"/>
      <c r="AF236" s="121"/>
      <c r="AG236" s="121"/>
      <c r="AH236" s="121"/>
      <c r="AI236" s="121"/>
      <c r="AJ236" s="121"/>
      <c r="AK236" s="121"/>
    </row>
    <row r="237" spans="1:37" s="36" customFormat="1" x14ac:dyDescent="0.3">
      <c r="A237" s="121"/>
      <c r="B237" s="121"/>
      <c r="C237" s="121"/>
      <c r="D237" s="121"/>
      <c r="E237" s="121"/>
      <c r="F237" s="121"/>
      <c r="G237" s="121"/>
      <c r="H237" s="121"/>
      <c r="I237" s="121"/>
      <c r="J237" s="121"/>
      <c r="K237" s="121"/>
      <c r="L237" s="121"/>
      <c r="M237" s="121"/>
      <c r="N237" s="121"/>
      <c r="O237" s="121"/>
      <c r="P237" s="121"/>
      <c r="Q237" s="121"/>
      <c r="R237" s="122"/>
      <c r="S237" s="121"/>
      <c r="T237" s="121"/>
      <c r="U237" s="121"/>
      <c r="V237" s="121"/>
      <c r="W237" s="121"/>
      <c r="X237" s="121"/>
      <c r="Y237" s="121"/>
      <c r="Z237" s="121"/>
      <c r="AA237" s="121"/>
      <c r="AB237" s="121"/>
      <c r="AC237" s="121"/>
      <c r="AD237" s="121"/>
      <c r="AE237" s="121"/>
      <c r="AF237" s="121"/>
      <c r="AG237" s="121"/>
      <c r="AH237" s="121"/>
      <c r="AI237" s="121"/>
      <c r="AJ237" s="121"/>
      <c r="AK237" s="121"/>
    </row>
    <row r="238" spans="1:37" s="36" customFormat="1" x14ac:dyDescent="0.3">
      <c r="A238" s="121"/>
      <c r="B238" s="121"/>
      <c r="C238" s="121"/>
      <c r="D238" s="121"/>
      <c r="E238" s="121"/>
      <c r="F238" s="121"/>
      <c r="G238" s="121"/>
      <c r="H238" s="121"/>
      <c r="I238" s="121"/>
      <c r="J238" s="121"/>
      <c r="K238" s="121"/>
      <c r="L238" s="121"/>
      <c r="M238" s="121"/>
      <c r="N238" s="121"/>
      <c r="O238" s="121"/>
      <c r="P238" s="121"/>
      <c r="Q238" s="121"/>
      <c r="R238" s="122"/>
      <c r="S238" s="121"/>
      <c r="T238" s="121"/>
      <c r="U238" s="121"/>
      <c r="V238" s="121"/>
      <c r="W238" s="121"/>
      <c r="X238" s="121"/>
      <c r="Y238" s="121"/>
      <c r="Z238" s="121"/>
      <c r="AA238" s="121"/>
      <c r="AB238" s="121"/>
      <c r="AC238" s="121"/>
      <c r="AD238" s="121"/>
      <c r="AE238" s="121"/>
      <c r="AF238" s="121"/>
      <c r="AG238" s="121"/>
      <c r="AH238" s="121"/>
      <c r="AI238" s="121"/>
      <c r="AJ238" s="121"/>
      <c r="AK238" s="121"/>
    </row>
    <row r="239" spans="1:37" s="36" customFormat="1" x14ac:dyDescent="0.3">
      <c r="A239" s="121"/>
      <c r="B239" s="121"/>
      <c r="C239" s="121"/>
      <c r="D239" s="121"/>
      <c r="E239" s="121"/>
      <c r="F239" s="121"/>
      <c r="G239" s="121"/>
      <c r="H239" s="121"/>
      <c r="I239" s="121"/>
      <c r="J239" s="121"/>
      <c r="K239" s="121"/>
      <c r="L239" s="121"/>
      <c r="M239" s="121"/>
      <c r="N239" s="121"/>
      <c r="O239" s="121"/>
      <c r="P239" s="121"/>
      <c r="Q239" s="121"/>
      <c r="R239" s="122"/>
      <c r="S239" s="121"/>
      <c r="T239" s="121"/>
      <c r="U239" s="121"/>
      <c r="V239" s="121"/>
      <c r="W239" s="121"/>
      <c r="X239" s="121"/>
      <c r="Y239" s="121"/>
      <c r="Z239" s="121"/>
      <c r="AA239" s="121"/>
      <c r="AB239" s="121"/>
      <c r="AC239" s="121"/>
      <c r="AD239" s="121"/>
      <c r="AE239" s="121"/>
      <c r="AF239" s="121"/>
      <c r="AG239" s="121"/>
      <c r="AH239" s="121"/>
      <c r="AI239" s="121"/>
      <c r="AJ239" s="121"/>
      <c r="AK239" s="121"/>
    </row>
    <row r="240" spans="1:37" s="36" customFormat="1" x14ac:dyDescent="0.3">
      <c r="A240" s="121"/>
      <c r="B240" s="121"/>
      <c r="C240" s="121"/>
      <c r="D240" s="121"/>
      <c r="E240" s="121"/>
      <c r="F240" s="121"/>
      <c r="G240" s="121"/>
      <c r="H240" s="121"/>
      <c r="I240" s="121"/>
      <c r="J240" s="121"/>
      <c r="K240" s="121"/>
      <c r="L240" s="121"/>
      <c r="M240" s="121"/>
      <c r="N240" s="121"/>
      <c r="O240" s="121"/>
      <c r="P240" s="121"/>
      <c r="Q240" s="121"/>
      <c r="R240" s="122"/>
      <c r="S240" s="121"/>
      <c r="T240" s="121"/>
      <c r="U240" s="121"/>
      <c r="V240" s="121"/>
      <c r="W240" s="121"/>
      <c r="X240" s="121"/>
      <c r="Y240" s="121"/>
      <c r="Z240" s="121"/>
      <c r="AA240" s="121"/>
      <c r="AB240" s="121"/>
      <c r="AC240" s="121"/>
      <c r="AD240" s="121"/>
      <c r="AE240" s="121"/>
      <c r="AF240" s="121"/>
      <c r="AG240" s="121"/>
      <c r="AH240" s="121"/>
      <c r="AI240" s="121"/>
      <c r="AJ240" s="121"/>
      <c r="AK240" s="121"/>
    </row>
    <row r="241" spans="1:37" s="36" customFormat="1" x14ac:dyDescent="0.3">
      <c r="A241" s="121"/>
      <c r="B241" s="121"/>
      <c r="C241" s="121"/>
      <c r="D241" s="121"/>
      <c r="E241" s="121"/>
      <c r="F241" s="121"/>
      <c r="G241" s="121"/>
      <c r="H241" s="121"/>
      <c r="I241" s="121"/>
      <c r="J241" s="121"/>
      <c r="K241" s="121"/>
      <c r="L241" s="121"/>
      <c r="M241" s="121"/>
      <c r="N241" s="121"/>
      <c r="O241" s="121"/>
      <c r="P241" s="121"/>
      <c r="Q241" s="121"/>
      <c r="R241" s="122"/>
      <c r="S241" s="121"/>
      <c r="T241" s="121"/>
      <c r="U241" s="121"/>
      <c r="V241" s="121"/>
      <c r="W241" s="121"/>
      <c r="X241" s="121"/>
      <c r="Y241" s="121"/>
      <c r="Z241" s="121"/>
      <c r="AA241" s="121"/>
      <c r="AB241" s="121"/>
      <c r="AC241" s="121"/>
      <c r="AD241" s="121"/>
      <c r="AE241" s="121"/>
      <c r="AF241" s="121"/>
      <c r="AG241" s="121"/>
      <c r="AH241" s="121"/>
      <c r="AI241" s="121"/>
      <c r="AJ241" s="121"/>
      <c r="AK241" s="121"/>
    </row>
    <row r="242" spans="1:37" s="36" customFormat="1" x14ac:dyDescent="0.3">
      <c r="A242" s="121"/>
      <c r="B242" s="121"/>
      <c r="C242" s="121"/>
      <c r="D242" s="121"/>
      <c r="E242" s="121"/>
      <c r="F242" s="121"/>
      <c r="G242" s="121"/>
      <c r="H242" s="121"/>
      <c r="I242" s="121"/>
      <c r="J242" s="121"/>
      <c r="K242" s="121"/>
      <c r="L242" s="121"/>
      <c r="M242" s="121"/>
      <c r="N242" s="121"/>
      <c r="O242" s="121"/>
      <c r="P242" s="121"/>
      <c r="Q242" s="121"/>
      <c r="R242" s="122"/>
      <c r="S242" s="121"/>
      <c r="T242" s="121"/>
      <c r="U242" s="121"/>
      <c r="V242" s="121"/>
      <c r="W242" s="121"/>
      <c r="X242" s="121"/>
      <c r="Y242" s="121"/>
      <c r="Z242" s="121"/>
      <c r="AA242" s="121"/>
      <c r="AB242" s="121"/>
      <c r="AC242" s="121"/>
      <c r="AD242" s="121"/>
      <c r="AE242" s="121"/>
      <c r="AF242" s="121"/>
      <c r="AG242" s="121"/>
      <c r="AH242" s="121"/>
      <c r="AI242" s="121"/>
      <c r="AJ242" s="121"/>
      <c r="AK242" s="121"/>
    </row>
    <row r="243" spans="1:37" s="36" customFormat="1" x14ac:dyDescent="0.3">
      <c r="A243" s="121"/>
      <c r="B243" s="121"/>
      <c r="C243" s="121"/>
      <c r="D243" s="121"/>
      <c r="E243" s="121"/>
      <c r="F243" s="121"/>
      <c r="G243" s="121"/>
      <c r="H243" s="121"/>
      <c r="I243" s="121"/>
      <c r="J243" s="121"/>
      <c r="K243" s="121"/>
      <c r="L243" s="121"/>
      <c r="M243" s="121"/>
      <c r="N243" s="121"/>
      <c r="O243" s="121"/>
      <c r="P243" s="121"/>
      <c r="Q243" s="121"/>
      <c r="R243" s="122"/>
      <c r="S243" s="121"/>
      <c r="T243" s="121"/>
      <c r="U243" s="121"/>
      <c r="V243" s="121"/>
      <c r="W243" s="121"/>
      <c r="X243" s="121"/>
      <c r="Y243" s="121"/>
      <c r="Z243" s="121"/>
      <c r="AA243" s="121"/>
      <c r="AB243" s="121"/>
      <c r="AC243" s="121"/>
      <c r="AD243" s="121"/>
      <c r="AE243" s="121"/>
      <c r="AF243" s="121"/>
      <c r="AG243" s="121"/>
      <c r="AH243" s="121"/>
      <c r="AI243" s="121"/>
      <c r="AJ243" s="121"/>
      <c r="AK243" s="121"/>
    </row>
    <row r="244" spans="1:37" s="36" customFormat="1" x14ac:dyDescent="0.3">
      <c r="A244" s="121"/>
      <c r="B244" s="121"/>
      <c r="C244" s="121"/>
      <c r="D244" s="121"/>
      <c r="E244" s="121"/>
      <c r="F244" s="121"/>
      <c r="G244" s="121"/>
      <c r="H244" s="121"/>
      <c r="I244" s="121"/>
      <c r="J244" s="121"/>
      <c r="K244" s="121"/>
      <c r="L244" s="121"/>
      <c r="M244" s="121"/>
      <c r="N244" s="121"/>
      <c r="O244" s="121"/>
      <c r="P244" s="121"/>
      <c r="Q244" s="121"/>
      <c r="R244" s="122"/>
      <c r="S244" s="121"/>
      <c r="T244" s="121"/>
      <c r="U244" s="121"/>
      <c r="V244" s="121"/>
      <c r="W244" s="121"/>
      <c r="X244" s="121"/>
      <c r="Y244" s="121"/>
      <c r="Z244" s="121"/>
      <c r="AA244" s="121"/>
      <c r="AB244" s="121"/>
      <c r="AC244" s="121"/>
      <c r="AD244" s="121"/>
      <c r="AE244" s="121"/>
      <c r="AF244" s="121"/>
      <c r="AG244" s="121"/>
      <c r="AH244" s="121"/>
      <c r="AI244" s="121"/>
      <c r="AJ244" s="121"/>
      <c r="AK244" s="121"/>
    </row>
    <row r="245" spans="1:37" s="36" customFormat="1" x14ac:dyDescent="0.3">
      <c r="A245" s="121"/>
      <c r="B245" s="121"/>
      <c r="C245" s="121"/>
      <c r="D245" s="121"/>
      <c r="E245" s="121"/>
      <c r="F245" s="121"/>
      <c r="G245" s="121"/>
      <c r="H245" s="121"/>
      <c r="I245" s="121"/>
      <c r="J245" s="121"/>
      <c r="K245" s="121"/>
      <c r="L245" s="121"/>
      <c r="M245" s="121"/>
      <c r="N245" s="121"/>
      <c r="O245" s="121"/>
      <c r="P245" s="121"/>
      <c r="Q245" s="121"/>
      <c r="R245" s="122"/>
      <c r="S245" s="121"/>
      <c r="T245" s="121"/>
      <c r="U245" s="121"/>
      <c r="V245" s="121"/>
      <c r="W245" s="121"/>
      <c r="X245" s="121"/>
      <c r="Y245" s="121"/>
      <c r="Z245" s="121"/>
      <c r="AA245" s="121"/>
      <c r="AB245" s="121"/>
      <c r="AC245" s="121"/>
      <c r="AD245" s="121"/>
      <c r="AE245" s="121"/>
      <c r="AF245" s="121"/>
      <c r="AG245" s="121"/>
      <c r="AH245" s="121"/>
      <c r="AI245" s="121"/>
      <c r="AJ245" s="121"/>
      <c r="AK245" s="121"/>
    </row>
    <row r="246" spans="1:37" s="36" customFormat="1" x14ac:dyDescent="0.3">
      <c r="A246" s="121"/>
      <c r="B246" s="121"/>
      <c r="C246" s="121"/>
      <c r="D246" s="121"/>
      <c r="E246" s="121"/>
      <c r="F246" s="121"/>
      <c r="G246" s="121"/>
      <c r="H246" s="121"/>
      <c r="I246" s="121"/>
      <c r="J246" s="121"/>
      <c r="K246" s="121"/>
      <c r="L246" s="121"/>
      <c r="M246" s="121"/>
      <c r="N246" s="121"/>
      <c r="O246" s="121"/>
      <c r="P246" s="121"/>
      <c r="Q246" s="121"/>
      <c r="R246" s="122"/>
      <c r="S246" s="121"/>
      <c r="T246" s="121"/>
      <c r="U246" s="121"/>
      <c r="V246" s="121"/>
      <c r="W246" s="121"/>
      <c r="X246" s="121"/>
      <c r="Y246" s="121"/>
      <c r="Z246" s="121"/>
      <c r="AA246" s="121"/>
      <c r="AB246" s="121"/>
      <c r="AC246" s="121"/>
      <c r="AD246" s="121"/>
      <c r="AE246" s="121"/>
      <c r="AF246" s="121"/>
      <c r="AG246" s="121"/>
      <c r="AH246" s="121"/>
      <c r="AI246" s="121"/>
      <c r="AJ246" s="121"/>
      <c r="AK246" s="121"/>
    </row>
    <row r="247" spans="1:37" s="36" customFormat="1" x14ac:dyDescent="0.3">
      <c r="A247" s="121"/>
      <c r="B247" s="121"/>
      <c r="C247" s="121"/>
      <c r="D247" s="121"/>
      <c r="E247" s="121"/>
      <c r="F247" s="121"/>
      <c r="G247" s="121"/>
      <c r="H247" s="121"/>
      <c r="I247" s="121"/>
      <c r="J247" s="121"/>
      <c r="K247" s="121"/>
      <c r="L247" s="121"/>
      <c r="M247" s="121"/>
      <c r="N247" s="121"/>
      <c r="O247" s="121"/>
      <c r="P247" s="121"/>
      <c r="Q247" s="121"/>
      <c r="R247" s="122"/>
      <c r="S247" s="121"/>
      <c r="T247" s="121"/>
      <c r="U247" s="121"/>
      <c r="V247" s="121"/>
      <c r="W247" s="121"/>
      <c r="X247" s="121"/>
      <c r="Y247" s="121"/>
      <c r="Z247" s="121"/>
      <c r="AA247" s="121"/>
      <c r="AB247" s="121"/>
      <c r="AC247" s="121"/>
      <c r="AD247" s="121"/>
      <c r="AE247" s="121"/>
      <c r="AF247" s="121"/>
      <c r="AG247" s="121"/>
      <c r="AH247" s="121"/>
      <c r="AI247" s="121"/>
      <c r="AJ247" s="121"/>
      <c r="AK247" s="121"/>
    </row>
    <row r="248" spans="1:37" s="36" customFormat="1" x14ac:dyDescent="0.3">
      <c r="A248" s="121"/>
      <c r="B248" s="121"/>
      <c r="C248" s="121"/>
      <c r="D248" s="121"/>
      <c r="E248" s="121"/>
      <c r="F248" s="121"/>
      <c r="G248" s="121"/>
      <c r="H248" s="121"/>
      <c r="I248" s="121"/>
      <c r="J248" s="121"/>
      <c r="K248" s="121"/>
      <c r="L248" s="121"/>
      <c r="M248" s="121"/>
      <c r="N248" s="121"/>
      <c r="O248" s="121"/>
      <c r="P248" s="121"/>
      <c r="Q248" s="121"/>
      <c r="R248" s="122"/>
      <c r="S248" s="121"/>
      <c r="T248" s="121"/>
      <c r="U248" s="121"/>
      <c r="V248" s="121"/>
      <c r="W248" s="121"/>
      <c r="X248" s="121"/>
      <c r="Y248" s="121"/>
      <c r="Z248" s="121"/>
      <c r="AA248" s="121"/>
      <c r="AB248" s="121"/>
      <c r="AC248" s="121"/>
      <c r="AD248" s="121"/>
      <c r="AE248" s="121"/>
      <c r="AF248" s="121"/>
      <c r="AG248" s="121"/>
      <c r="AH248" s="121"/>
      <c r="AI248" s="121"/>
      <c r="AJ248" s="121"/>
      <c r="AK248" s="121"/>
    </row>
    <row r="249" spans="1:37" s="36" customFormat="1" x14ac:dyDescent="0.3">
      <c r="A249" s="121"/>
      <c r="B249" s="121"/>
      <c r="C249" s="121"/>
      <c r="D249" s="121"/>
      <c r="E249" s="121"/>
      <c r="F249" s="121"/>
      <c r="G249" s="121"/>
      <c r="H249" s="121"/>
      <c r="I249" s="121"/>
      <c r="J249" s="121"/>
      <c r="K249" s="121"/>
      <c r="L249" s="121"/>
      <c r="M249" s="121"/>
      <c r="N249" s="121"/>
      <c r="O249" s="121"/>
      <c r="P249" s="121"/>
      <c r="Q249" s="121"/>
      <c r="R249" s="122"/>
      <c r="S249" s="121"/>
      <c r="T249" s="121"/>
      <c r="U249" s="121"/>
      <c r="V249" s="121"/>
      <c r="W249" s="121"/>
      <c r="X249" s="121"/>
      <c r="Y249" s="121"/>
      <c r="Z249" s="121"/>
      <c r="AA249" s="121"/>
      <c r="AB249" s="121"/>
      <c r="AC249" s="121"/>
      <c r="AD249" s="121"/>
      <c r="AE249" s="121"/>
      <c r="AF249" s="121"/>
      <c r="AG249" s="121"/>
      <c r="AH249" s="121"/>
      <c r="AI249" s="121"/>
      <c r="AJ249" s="121"/>
      <c r="AK249" s="121"/>
    </row>
    <row r="250" spans="1:37" s="36" customFormat="1" x14ac:dyDescent="0.3">
      <c r="A250" s="121"/>
      <c r="B250" s="121"/>
      <c r="C250" s="121"/>
      <c r="D250" s="121"/>
      <c r="E250" s="121"/>
      <c r="F250" s="121"/>
      <c r="G250" s="121"/>
      <c r="H250" s="121"/>
      <c r="I250" s="121"/>
      <c r="J250" s="121"/>
      <c r="K250" s="121"/>
      <c r="L250" s="121"/>
      <c r="M250" s="121"/>
      <c r="N250" s="121"/>
      <c r="O250" s="121"/>
      <c r="P250" s="121"/>
      <c r="Q250" s="121"/>
      <c r="R250" s="122"/>
      <c r="S250" s="121"/>
      <c r="T250" s="121"/>
      <c r="U250" s="121"/>
      <c r="V250" s="121"/>
      <c r="W250" s="121"/>
      <c r="X250" s="121"/>
      <c r="Y250" s="121"/>
      <c r="Z250" s="121"/>
      <c r="AA250" s="121"/>
      <c r="AB250" s="121"/>
      <c r="AC250" s="121"/>
      <c r="AD250" s="121"/>
      <c r="AE250" s="121"/>
      <c r="AF250" s="121"/>
      <c r="AG250" s="121"/>
      <c r="AH250" s="121"/>
      <c r="AI250" s="121"/>
      <c r="AJ250" s="121"/>
      <c r="AK250" s="121"/>
    </row>
    <row r="251" spans="1:37" s="36" customFormat="1" x14ac:dyDescent="0.3">
      <c r="A251" s="121"/>
      <c r="B251" s="121"/>
      <c r="C251" s="121"/>
      <c r="D251" s="121"/>
      <c r="E251" s="121"/>
      <c r="F251" s="121"/>
      <c r="G251" s="121"/>
      <c r="H251" s="121"/>
      <c r="I251" s="121"/>
      <c r="J251" s="121"/>
      <c r="K251" s="121"/>
      <c r="L251" s="121"/>
      <c r="M251" s="121"/>
      <c r="N251" s="121"/>
      <c r="O251" s="121"/>
      <c r="P251" s="121"/>
      <c r="Q251" s="121"/>
      <c r="R251" s="122"/>
      <c r="S251" s="121"/>
      <c r="T251" s="121"/>
      <c r="U251" s="121"/>
      <c r="V251" s="121"/>
      <c r="W251" s="121"/>
      <c r="X251" s="121"/>
      <c r="Y251" s="121"/>
      <c r="Z251" s="121"/>
      <c r="AA251" s="121"/>
      <c r="AB251" s="121"/>
      <c r="AC251" s="121"/>
      <c r="AD251" s="121"/>
      <c r="AE251" s="121"/>
      <c r="AF251" s="121"/>
      <c r="AG251" s="121"/>
      <c r="AH251" s="121"/>
      <c r="AI251" s="121"/>
      <c r="AJ251" s="121"/>
      <c r="AK251" s="121"/>
    </row>
    <row r="252" spans="1:37" s="36" customFormat="1" x14ac:dyDescent="0.3">
      <c r="A252" s="121"/>
      <c r="B252" s="121"/>
      <c r="C252" s="121"/>
      <c r="D252" s="121"/>
      <c r="E252" s="121"/>
      <c r="F252" s="121"/>
      <c r="G252" s="121"/>
      <c r="H252" s="121"/>
      <c r="I252" s="121"/>
      <c r="J252" s="121"/>
      <c r="K252" s="121"/>
      <c r="L252" s="121"/>
      <c r="M252" s="121"/>
      <c r="N252" s="121"/>
      <c r="O252" s="121"/>
      <c r="P252" s="121"/>
      <c r="Q252" s="121"/>
      <c r="R252" s="122"/>
      <c r="S252" s="121"/>
      <c r="T252" s="121"/>
      <c r="U252" s="121"/>
      <c r="V252" s="121"/>
      <c r="W252" s="121"/>
      <c r="X252" s="121"/>
      <c r="Y252" s="121"/>
      <c r="Z252" s="121"/>
      <c r="AA252" s="121"/>
      <c r="AB252" s="121"/>
      <c r="AC252" s="121"/>
      <c r="AD252" s="121"/>
      <c r="AE252" s="121"/>
      <c r="AF252" s="121"/>
      <c r="AG252" s="121"/>
      <c r="AH252" s="121"/>
      <c r="AI252" s="121"/>
      <c r="AJ252" s="121"/>
      <c r="AK252" s="121"/>
    </row>
    <row r="253" spans="1:37" s="36" customFormat="1" x14ac:dyDescent="0.3">
      <c r="A253" s="121"/>
      <c r="B253" s="121"/>
      <c r="C253" s="121"/>
      <c r="D253" s="121"/>
      <c r="E253" s="121"/>
      <c r="F253" s="121"/>
      <c r="G253" s="121"/>
      <c r="H253" s="121"/>
      <c r="I253" s="121"/>
      <c r="J253" s="121"/>
      <c r="K253" s="121"/>
      <c r="L253" s="121"/>
      <c r="M253" s="121"/>
      <c r="N253" s="121"/>
      <c r="O253" s="121"/>
      <c r="P253" s="121"/>
      <c r="Q253" s="121"/>
      <c r="R253" s="122"/>
      <c r="S253" s="121"/>
      <c r="T253" s="121"/>
      <c r="U253" s="121"/>
      <c r="V253" s="121"/>
      <c r="W253" s="121"/>
      <c r="X253" s="121"/>
      <c r="Y253" s="121"/>
      <c r="Z253" s="121"/>
      <c r="AA253" s="121"/>
      <c r="AB253" s="121"/>
      <c r="AC253" s="121"/>
      <c r="AD253" s="121"/>
      <c r="AE253" s="121"/>
      <c r="AF253" s="121"/>
      <c r="AG253" s="121"/>
      <c r="AH253" s="121"/>
      <c r="AI253" s="121"/>
      <c r="AJ253" s="121"/>
      <c r="AK253" s="121"/>
    </row>
    <row r="254" spans="1:37" s="36" customFormat="1" x14ac:dyDescent="0.3">
      <c r="A254" s="121"/>
      <c r="B254" s="121"/>
      <c r="C254" s="121"/>
      <c r="D254" s="121"/>
      <c r="E254" s="121"/>
      <c r="F254" s="121"/>
      <c r="G254" s="121"/>
      <c r="H254" s="121"/>
      <c r="I254" s="121"/>
      <c r="J254" s="121"/>
      <c r="K254" s="121"/>
      <c r="L254" s="121"/>
      <c r="M254" s="121"/>
      <c r="N254" s="121"/>
      <c r="O254" s="121"/>
      <c r="P254" s="121"/>
      <c r="Q254" s="121"/>
      <c r="R254" s="122"/>
      <c r="S254" s="121"/>
      <c r="T254" s="121"/>
      <c r="U254" s="121"/>
      <c r="V254" s="121"/>
      <c r="W254" s="121"/>
      <c r="X254" s="121"/>
      <c r="Y254" s="121"/>
      <c r="Z254" s="121"/>
      <c r="AA254" s="121"/>
      <c r="AB254" s="121"/>
      <c r="AC254" s="121"/>
      <c r="AD254" s="121"/>
      <c r="AE254" s="121"/>
      <c r="AF254" s="121"/>
      <c r="AG254" s="121"/>
      <c r="AH254" s="121"/>
      <c r="AI254" s="121"/>
      <c r="AJ254" s="121"/>
      <c r="AK254" s="121"/>
    </row>
    <row r="255" spans="1:37" s="36" customFormat="1" x14ac:dyDescent="0.3">
      <c r="A255" s="121"/>
      <c r="B255" s="121"/>
      <c r="C255" s="121"/>
      <c r="D255" s="121"/>
      <c r="E255" s="121"/>
      <c r="F255" s="121"/>
      <c r="G255" s="121"/>
      <c r="H255" s="121"/>
      <c r="I255" s="121"/>
      <c r="J255" s="121"/>
      <c r="K255" s="121"/>
      <c r="L255" s="121"/>
      <c r="M255" s="121"/>
      <c r="N255" s="121"/>
      <c r="O255" s="121"/>
      <c r="P255" s="121"/>
      <c r="Q255" s="121"/>
      <c r="R255" s="122"/>
      <c r="S255" s="121"/>
      <c r="T255" s="121"/>
      <c r="U255" s="121"/>
      <c r="V255" s="121"/>
      <c r="W255" s="121"/>
      <c r="X255" s="121"/>
      <c r="Y255" s="121"/>
      <c r="Z255" s="121"/>
      <c r="AA255" s="121"/>
      <c r="AB255" s="121"/>
      <c r="AC255" s="121"/>
      <c r="AD255" s="121"/>
      <c r="AE255" s="121"/>
      <c r="AF255" s="121"/>
      <c r="AG255" s="121"/>
      <c r="AH255" s="121"/>
      <c r="AI255" s="121"/>
      <c r="AJ255" s="121"/>
      <c r="AK255" s="121"/>
    </row>
    <row r="256" spans="1:37" s="36" customFormat="1" x14ac:dyDescent="0.3">
      <c r="A256" s="121"/>
      <c r="B256" s="121"/>
      <c r="C256" s="121"/>
      <c r="D256" s="121"/>
      <c r="E256" s="121"/>
      <c r="F256" s="121"/>
      <c r="G256" s="121"/>
      <c r="H256" s="121"/>
      <c r="I256" s="121"/>
      <c r="J256" s="121"/>
      <c r="K256" s="121"/>
      <c r="L256" s="121"/>
      <c r="M256" s="121"/>
      <c r="N256" s="121"/>
      <c r="O256" s="121"/>
      <c r="P256" s="121"/>
      <c r="Q256" s="121"/>
      <c r="R256" s="122"/>
      <c r="S256" s="121"/>
      <c r="T256" s="121"/>
      <c r="U256" s="121"/>
      <c r="V256" s="121"/>
      <c r="W256" s="121"/>
      <c r="X256" s="121"/>
      <c r="Y256" s="121"/>
      <c r="Z256" s="121"/>
      <c r="AA256" s="121"/>
      <c r="AB256" s="121"/>
      <c r="AC256" s="121"/>
      <c r="AD256" s="121"/>
      <c r="AE256" s="121"/>
      <c r="AF256" s="121"/>
      <c r="AG256" s="121"/>
      <c r="AH256" s="121"/>
      <c r="AI256" s="121"/>
      <c r="AJ256" s="121"/>
      <c r="AK256" s="121"/>
    </row>
    <row r="257" spans="1:37" s="36" customFormat="1" x14ac:dyDescent="0.3">
      <c r="A257" s="121"/>
      <c r="B257" s="121"/>
      <c r="C257" s="121"/>
      <c r="D257" s="121"/>
      <c r="E257" s="121"/>
      <c r="F257" s="121"/>
      <c r="G257" s="121"/>
      <c r="H257" s="121"/>
      <c r="I257" s="121"/>
      <c r="J257" s="121"/>
      <c r="K257" s="121"/>
      <c r="L257" s="121"/>
      <c r="M257" s="121"/>
      <c r="N257" s="121"/>
      <c r="O257" s="121"/>
      <c r="P257" s="121"/>
      <c r="Q257" s="121"/>
      <c r="R257" s="122"/>
      <c r="S257" s="121"/>
      <c r="T257" s="121"/>
      <c r="U257" s="121"/>
      <c r="V257" s="121"/>
      <c r="W257" s="121"/>
      <c r="X257" s="121"/>
      <c r="Y257" s="121"/>
      <c r="Z257" s="121"/>
      <c r="AA257" s="121"/>
      <c r="AB257" s="121"/>
      <c r="AC257" s="121"/>
      <c r="AD257" s="121"/>
      <c r="AE257" s="121"/>
      <c r="AF257" s="121"/>
      <c r="AG257" s="121"/>
      <c r="AH257" s="121"/>
      <c r="AI257" s="121"/>
      <c r="AJ257" s="121"/>
      <c r="AK257" s="121"/>
    </row>
    <row r="258" spans="1:37" s="36" customFormat="1" x14ac:dyDescent="0.3">
      <c r="A258" s="121"/>
      <c r="B258" s="121"/>
      <c r="C258" s="121"/>
      <c r="D258" s="121"/>
      <c r="E258" s="121"/>
      <c r="F258" s="121"/>
      <c r="G258" s="121"/>
      <c r="H258" s="121"/>
      <c r="I258" s="121"/>
      <c r="J258" s="121"/>
      <c r="K258" s="121"/>
      <c r="L258" s="121"/>
      <c r="M258" s="121"/>
      <c r="N258" s="121"/>
      <c r="O258" s="121"/>
      <c r="P258" s="121"/>
      <c r="Q258" s="121"/>
      <c r="R258" s="122"/>
      <c r="S258" s="121"/>
      <c r="T258" s="121"/>
      <c r="U258" s="121"/>
      <c r="V258" s="121"/>
      <c r="W258" s="121"/>
      <c r="X258" s="121"/>
      <c r="Y258" s="121"/>
      <c r="Z258" s="121"/>
      <c r="AA258" s="121"/>
      <c r="AB258" s="121"/>
      <c r="AC258" s="121"/>
      <c r="AD258" s="121"/>
      <c r="AE258" s="121"/>
      <c r="AF258" s="121"/>
      <c r="AG258" s="121"/>
      <c r="AH258" s="121"/>
      <c r="AI258" s="121"/>
      <c r="AJ258" s="121"/>
      <c r="AK258" s="121"/>
    </row>
    <row r="259" spans="1:37" s="36" customFormat="1" x14ac:dyDescent="0.3">
      <c r="A259" s="121"/>
      <c r="B259" s="121"/>
      <c r="C259" s="121"/>
      <c r="D259" s="121"/>
      <c r="E259" s="121"/>
      <c r="F259" s="121"/>
      <c r="G259" s="121"/>
      <c r="H259" s="121"/>
      <c r="I259" s="121"/>
      <c r="J259" s="121"/>
      <c r="K259" s="121"/>
      <c r="L259" s="121"/>
      <c r="M259" s="121"/>
      <c r="N259" s="121"/>
      <c r="O259" s="121"/>
      <c r="P259" s="121"/>
      <c r="Q259" s="121"/>
      <c r="R259" s="122"/>
      <c r="S259" s="121"/>
      <c r="T259" s="121"/>
      <c r="U259" s="121"/>
      <c r="V259" s="121"/>
      <c r="W259" s="121"/>
      <c r="X259" s="121"/>
      <c r="Y259" s="121"/>
      <c r="Z259" s="121"/>
      <c r="AA259" s="121"/>
      <c r="AB259" s="121"/>
      <c r="AC259" s="121"/>
      <c r="AD259" s="121"/>
      <c r="AE259" s="121"/>
      <c r="AF259" s="121"/>
      <c r="AG259" s="121"/>
      <c r="AH259" s="121"/>
      <c r="AI259" s="121"/>
      <c r="AJ259" s="121"/>
      <c r="AK259" s="121"/>
    </row>
    <row r="260" spans="1:37" s="36" customFormat="1" x14ac:dyDescent="0.3">
      <c r="A260" s="121"/>
      <c r="B260" s="121"/>
      <c r="C260" s="121"/>
      <c r="D260" s="121"/>
      <c r="E260" s="121"/>
      <c r="F260" s="121"/>
      <c r="G260" s="121"/>
      <c r="H260" s="121"/>
      <c r="I260" s="121"/>
      <c r="J260" s="121"/>
      <c r="K260" s="121"/>
      <c r="L260" s="121"/>
      <c r="M260" s="121"/>
      <c r="N260" s="121"/>
      <c r="O260" s="121"/>
      <c r="P260" s="121"/>
      <c r="Q260" s="121"/>
      <c r="R260" s="122"/>
      <c r="S260" s="121"/>
      <c r="T260" s="121"/>
      <c r="U260" s="121"/>
      <c r="V260" s="121"/>
      <c r="W260" s="121"/>
      <c r="X260" s="121"/>
      <c r="Y260" s="121"/>
      <c r="Z260" s="121"/>
      <c r="AA260" s="121"/>
      <c r="AB260" s="121"/>
      <c r="AC260" s="121"/>
      <c r="AD260" s="121"/>
      <c r="AE260" s="121"/>
      <c r="AF260" s="121"/>
      <c r="AG260" s="121"/>
      <c r="AH260" s="121"/>
      <c r="AI260" s="121"/>
      <c r="AJ260" s="121"/>
      <c r="AK260" s="121"/>
    </row>
    <row r="261" spans="1:37" s="36" customFormat="1" x14ac:dyDescent="0.3">
      <c r="A261" s="121"/>
      <c r="B261" s="121"/>
      <c r="C261" s="121"/>
      <c r="D261" s="121"/>
      <c r="E261" s="121"/>
      <c r="F261" s="121"/>
      <c r="G261" s="121"/>
      <c r="H261" s="121"/>
      <c r="I261" s="121"/>
      <c r="J261" s="121"/>
      <c r="K261" s="121"/>
      <c r="L261" s="121"/>
      <c r="M261" s="121"/>
      <c r="N261" s="121"/>
      <c r="O261" s="121"/>
      <c r="P261" s="121"/>
      <c r="Q261" s="121"/>
      <c r="R261" s="122"/>
      <c r="S261" s="121"/>
      <c r="T261" s="121"/>
      <c r="U261" s="121"/>
      <c r="V261" s="121"/>
      <c r="W261" s="121"/>
      <c r="X261" s="121"/>
      <c r="Y261" s="121"/>
      <c r="Z261" s="121"/>
      <c r="AA261" s="121"/>
      <c r="AB261" s="121"/>
      <c r="AC261" s="121"/>
      <c r="AD261" s="121"/>
      <c r="AE261" s="121"/>
      <c r="AF261" s="121"/>
      <c r="AG261" s="121"/>
      <c r="AH261" s="121"/>
      <c r="AI261" s="121"/>
      <c r="AJ261" s="121"/>
      <c r="AK261" s="121"/>
    </row>
    <row r="262" spans="1:37" s="36" customFormat="1" x14ac:dyDescent="0.3">
      <c r="A262" s="121"/>
      <c r="B262" s="121"/>
      <c r="C262" s="121"/>
      <c r="D262" s="121"/>
      <c r="E262" s="121"/>
      <c r="F262" s="121"/>
      <c r="G262" s="121"/>
      <c r="H262" s="121"/>
      <c r="I262" s="121"/>
      <c r="J262" s="121"/>
      <c r="K262" s="121"/>
      <c r="L262" s="121"/>
      <c r="M262" s="121"/>
      <c r="N262" s="121"/>
      <c r="O262" s="121"/>
      <c r="P262" s="121"/>
      <c r="Q262" s="121"/>
      <c r="R262" s="122"/>
      <c r="S262" s="121"/>
      <c r="T262" s="121"/>
      <c r="U262" s="121"/>
      <c r="V262" s="121"/>
      <c r="W262" s="121"/>
      <c r="X262" s="121"/>
      <c r="Y262" s="121"/>
      <c r="Z262" s="121"/>
      <c r="AA262" s="121"/>
      <c r="AB262" s="121"/>
      <c r="AC262" s="121"/>
      <c r="AD262" s="121"/>
      <c r="AE262" s="121"/>
      <c r="AF262" s="121"/>
      <c r="AG262" s="121"/>
      <c r="AH262" s="121"/>
      <c r="AI262" s="121"/>
      <c r="AJ262" s="121"/>
      <c r="AK262" s="121"/>
    </row>
    <row r="263" spans="1:37" s="36" customFormat="1" x14ac:dyDescent="0.3">
      <c r="A263" s="121"/>
      <c r="B263" s="121"/>
      <c r="C263" s="121"/>
      <c r="D263" s="121"/>
      <c r="E263" s="121"/>
      <c r="F263" s="121"/>
      <c r="G263" s="121"/>
      <c r="H263" s="121"/>
      <c r="I263" s="121"/>
      <c r="J263" s="121"/>
      <c r="K263" s="121"/>
      <c r="L263" s="121"/>
      <c r="M263" s="121"/>
      <c r="N263" s="121"/>
      <c r="O263" s="121"/>
      <c r="P263" s="121"/>
      <c r="Q263" s="121"/>
      <c r="R263" s="122"/>
      <c r="S263" s="121"/>
      <c r="T263" s="121"/>
      <c r="U263" s="121"/>
      <c r="V263" s="121"/>
      <c r="W263" s="121"/>
      <c r="X263" s="121"/>
      <c r="Y263" s="121"/>
      <c r="Z263" s="121"/>
      <c r="AA263" s="121"/>
      <c r="AB263" s="121"/>
      <c r="AC263" s="121"/>
      <c r="AD263" s="121"/>
      <c r="AE263" s="121"/>
      <c r="AF263" s="121"/>
      <c r="AG263" s="121"/>
      <c r="AH263" s="121"/>
      <c r="AI263" s="121"/>
      <c r="AJ263" s="121"/>
      <c r="AK263" s="121"/>
    </row>
    <row r="264" spans="1:37" s="36" customFormat="1" x14ac:dyDescent="0.3">
      <c r="A264" s="121"/>
      <c r="B264" s="121"/>
      <c r="C264" s="121"/>
      <c r="D264" s="121"/>
      <c r="E264" s="121"/>
      <c r="F264" s="121"/>
      <c r="G264" s="121"/>
      <c r="H264" s="121"/>
      <c r="I264" s="121"/>
      <c r="J264" s="121"/>
      <c r="K264" s="121"/>
      <c r="L264" s="121"/>
      <c r="M264" s="121"/>
      <c r="N264" s="121"/>
      <c r="O264" s="121"/>
      <c r="P264" s="121"/>
      <c r="Q264" s="121"/>
      <c r="R264" s="122"/>
      <c r="S264" s="121"/>
      <c r="T264" s="121"/>
      <c r="U264" s="121"/>
      <c r="V264" s="121"/>
      <c r="W264" s="121"/>
      <c r="X264" s="121"/>
      <c r="Y264" s="121"/>
      <c r="Z264" s="121"/>
      <c r="AA264" s="121"/>
      <c r="AB264" s="121"/>
      <c r="AC264" s="121"/>
      <c r="AD264" s="121"/>
      <c r="AE264" s="121"/>
      <c r="AF264" s="121"/>
      <c r="AG264" s="121"/>
      <c r="AH264" s="121"/>
      <c r="AI264" s="121"/>
      <c r="AJ264" s="121"/>
      <c r="AK264" s="121"/>
    </row>
    <row r="265" spans="1:37" s="36" customFormat="1" x14ac:dyDescent="0.3">
      <c r="A265" s="121"/>
      <c r="B265" s="121"/>
      <c r="C265" s="121"/>
      <c r="D265" s="121"/>
      <c r="E265" s="121"/>
      <c r="F265" s="121"/>
      <c r="G265" s="121"/>
      <c r="H265" s="121"/>
      <c r="I265" s="121"/>
      <c r="J265" s="121"/>
      <c r="K265" s="121"/>
      <c r="L265" s="121"/>
      <c r="M265" s="121"/>
      <c r="N265" s="121"/>
      <c r="O265" s="121"/>
      <c r="P265" s="121"/>
      <c r="Q265" s="121"/>
      <c r="R265" s="122"/>
      <c r="S265" s="121"/>
      <c r="T265" s="121"/>
      <c r="U265" s="121"/>
      <c r="V265" s="121"/>
      <c r="W265" s="121"/>
      <c r="X265" s="121"/>
      <c r="Y265" s="121"/>
      <c r="Z265" s="121"/>
      <c r="AA265" s="121"/>
      <c r="AB265" s="121"/>
      <c r="AC265" s="121"/>
      <c r="AD265" s="121"/>
      <c r="AE265" s="121"/>
      <c r="AF265" s="121"/>
      <c r="AG265" s="121"/>
      <c r="AH265" s="121"/>
      <c r="AI265" s="121"/>
      <c r="AJ265" s="121"/>
      <c r="AK265" s="121"/>
    </row>
    <row r="266" spans="1:37" s="36" customFormat="1" x14ac:dyDescent="0.3">
      <c r="A266" s="121"/>
      <c r="B266" s="121"/>
      <c r="C266" s="121"/>
      <c r="D266" s="121"/>
      <c r="E266" s="121"/>
      <c r="F266" s="121"/>
      <c r="G266" s="121"/>
      <c r="H266" s="121"/>
      <c r="I266" s="121"/>
      <c r="J266" s="121"/>
      <c r="K266" s="121"/>
      <c r="L266" s="121"/>
      <c r="M266" s="121"/>
      <c r="N266" s="121"/>
      <c r="O266" s="121"/>
      <c r="P266" s="121"/>
      <c r="Q266" s="121"/>
      <c r="R266" s="122"/>
      <c r="S266" s="121"/>
      <c r="T266" s="121"/>
      <c r="U266" s="121"/>
      <c r="V266" s="121"/>
      <c r="W266" s="121"/>
      <c r="X266" s="121"/>
      <c r="Y266" s="121"/>
      <c r="Z266" s="121"/>
      <c r="AA266" s="121"/>
      <c r="AB266" s="121"/>
      <c r="AC266" s="121"/>
      <c r="AD266" s="121"/>
      <c r="AE266" s="121"/>
      <c r="AF266" s="121"/>
      <c r="AG266" s="121"/>
      <c r="AH266" s="121"/>
      <c r="AI266" s="121"/>
      <c r="AJ266" s="121"/>
      <c r="AK266" s="121"/>
    </row>
    <row r="267" spans="1:37" s="36" customFormat="1" x14ac:dyDescent="0.3">
      <c r="A267" s="121"/>
      <c r="B267" s="121"/>
      <c r="C267" s="121"/>
      <c r="D267" s="121"/>
      <c r="E267" s="121"/>
      <c r="F267" s="121"/>
      <c r="G267" s="121"/>
      <c r="H267" s="121"/>
      <c r="I267" s="121"/>
      <c r="J267" s="121"/>
      <c r="K267" s="121"/>
      <c r="L267" s="121"/>
      <c r="M267" s="121"/>
      <c r="N267" s="121"/>
      <c r="O267" s="121"/>
      <c r="P267" s="121"/>
      <c r="Q267" s="121"/>
      <c r="R267" s="122"/>
      <c r="S267" s="121"/>
      <c r="T267" s="121"/>
      <c r="U267" s="121"/>
      <c r="V267" s="121"/>
      <c r="W267" s="121"/>
      <c r="X267" s="121"/>
      <c r="Y267" s="121"/>
      <c r="Z267" s="121"/>
      <c r="AA267" s="121"/>
      <c r="AB267" s="121"/>
      <c r="AC267" s="121"/>
      <c r="AD267" s="121"/>
      <c r="AE267" s="121"/>
      <c r="AF267" s="121"/>
      <c r="AG267" s="121"/>
      <c r="AH267" s="121"/>
      <c r="AI267" s="121"/>
      <c r="AJ267" s="121"/>
      <c r="AK267" s="121"/>
    </row>
    <row r="268" spans="1:37" s="36" customFormat="1" x14ac:dyDescent="0.3">
      <c r="A268" s="121"/>
      <c r="B268" s="121"/>
      <c r="C268" s="121"/>
      <c r="D268" s="121"/>
      <c r="E268" s="121"/>
      <c r="F268" s="121"/>
      <c r="G268" s="121"/>
      <c r="H268" s="121"/>
      <c r="I268" s="121"/>
      <c r="J268" s="121"/>
      <c r="K268" s="121"/>
      <c r="L268" s="121"/>
      <c r="M268" s="121"/>
      <c r="N268" s="121"/>
      <c r="O268" s="121"/>
      <c r="P268" s="121"/>
      <c r="Q268" s="121"/>
      <c r="R268" s="122"/>
      <c r="S268" s="121"/>
      <c r="T268" s="121"/>
      <c r="U268" s="121"/>
      <c r="V268" s="121"/>
      <c r="W268" s="121"/>
      <c r="X268" s="121"/>
      <c r="Y268" s="121"/>
      <c r="Z268" s="121"/>
      <c r="AA268" s="121"/>
      <c r="AB268" s="121"/>
      <c r="AC268" s="121"/>
      <c r="AD268" s="121"/>
      <c r="AE268" s="121"/>
      <c r="AF268" s="121"/>
      <c r="AG268" s="121"/>
      <c r="AH268" s="121"/>
      <c r="AI268" s="121"/>
      <c r="AJ268" s="121"/>
      <c r="AK268" s="121"/>
    </row>
    <row r="269" spans="1:37" s="36" customFormat="1" x14ac:dyDescent="0.3">
      <c r="A269" s="121"/>
      <c r="B269" s="121"/>
      <c r="C269" s="121"/>
      <c r="D269" s="121"/>
      <c r="E269" s="121"/>
      <c r="F269" s="121"/>
      <c r="G269" s="121"/>
      <c r="H269" s="121"/>
      <c r="I269" s="121"/>
      <c r="J269" s="121"/>
      <c r="K269" s="121"/>
      <c r="L269" s="121"/>
      <c r="M269" s="121"/>
      <c r="N269" s="121"/>
      <c r="O269" s="121"/>
      <c r="P269" s="121"/>
      <c r="Q269" s="121"/>
      <c r="R269" s="122"/>
      <c r="S269" s="121"/>
      <c r="T269" s="121"/>
      <c r="U269" s="121"/>
      <c r="V269" s="121"/>
      <c r="W269" s="121"/>
      <c r="X269" s="121"/>
      <c r="Y269" s="121"/>
      <c r="Z269" s="121"/>
      <c r="AA269" s="121"/>
      <c r="AB269" s="121"/>
      <c r="AC269" s="121"/>
      <c r="AD269" s="121"/>
      <c r="AE269" s="121"/>
      <c r="AF269" s="121"/>
      <c r="AG269" s="121"/>
      <c r="AH269" s="121"/>
      <c r="AI269" s="121"/>
      <c r="AJ269" s="121"/>
      <c r="AK269" s="121"/>
    </row>
    <row r="270" spans="1:37" s="36" customFormat="1" x14ac:dyDescent="0.3">
      <c r="A270" s="121"/>
      <c r="B270" s="121"/>
      <c r="C270" s="121"/>
      <c r="D270" s="121"/>
      <c r="E270" s="121"/>
      <c r="F270" s="121"/>
      <c r="G270" s="121"/>
      <c r="H270" s="121"/>
      <c r="I270" s="121"/>
      <c r="J270" s="121"/>
      <c r="K270" s="121"/>
      <c r="L270" s="121"/>
      <c r="M270" s="121"/>
      <c r="N270" s="121"/>
      <c r="O270" s="121"/>
      <c r="P270" s="121"/>
      <c r="Q270" s="121"/>
      <c r="R270" s="122"/>
      <c r="S270" s="121"/>
      <c r="T270" s="121"/>
      <c r="U270" s="121"/>
      <c r="V270" s="121"/>
      <c r="W270" s="121"/>
      <c r="X270" s="121"/>
      <c r="Y270" s="121"/>
      <c r="Z270" s="121"/>
      <c r="AA270" s="121"/>
      <c r="AB270" s="121"/>
      <c r="AC270" s="121"/>
      <c r="AD270" s="121"/>
      <c r="AE270" s="121"/>
      <c r="AF270" s="121"/>
      <c r="AG270" s="121"/>
      <c r="AH270" s="121"/>
      <c r="AI270" s="121"/>
      <c r="AJ270" s="121"/>
      <c r="AK270" s="121"/>
    </row>
    <row r="271" spans="1:37" s="36" customFormat="1" x14ac:dyDescent="0.3">
      <c r="A271" s="121"/>
      <c r="B271" s="121"/>
      <c r="C271" s="121"/>
      <c r="D271" s="121"/>
      <c r="E271" s="121"/>
      <c r="F271" s="121"/>
      <c r="G271" s="121"/>
      <c r="H271" s="121"/>
      <c r="I271" s="121"/>
      <c r="J271" s="121"/>
      <c r="K271" s="121"/>
      <c r="L271" s="121"/>
      <c r="M271" s="121"/>
      <c r="N271" s="121"/>
      <c r="O271" s="121"/>
      <c r="P271" s="121"/>
      <c r="Q271" s="121"/>
      <c r="R271" s="122"/>
      <c r="S271" s="121"/>
      <c r="T271" s="121"/>
      <c r="U271" s="121"/>
      <c r="V271" s="121"/>
      <c r="W271" s="121"/>
      <c r="X271" s="121"/>
      <c r="Y271" s="121"/>
      <c r="Z271" s="121"/>
      <c r="AA271" s="121"/>
      <c r="AB271" s="121"/>
      <c r="AC271" s="121"/>
      <c r="AD271" s="121"/>
      <c r="AE271" s="121"/>
      <c r="AF271" s="121"/>
      <c r="AG271" s="121"/>
      <c r="AH271" s="121"/>
      <c r="AI271" s="121"/>
      <c r="AJ271" s="121"/>
      <c r="AK271" s="121"/>
    </row>
    <row r="272" spans="1:37" s="36" customFormat="1" x14ac:dyDescent="0.3">
      <c r="A272" s="121"/>
      <c r="B272" s="121"/>
      <c r="C272" s="121"/>
      <c r="D272" s="121"/>
      <c r="E272" s="121"/>
      <c r="F272" s="121"/>
      <c r="G272" s="121"/>
      <c r="H272" s="121"/>
      <c r="I272" s="121"/>
      <c r="J272" s="121"/>
      <c r="K272" s="121"/>
      <c r="L272" s="121"/>
      <c r="M272" s="121"/>
      <c r="N272" s="121"/>
      <c r="O272" s="121"/>
      <c r="P272" s="121"/>
      <c r="Q272" s="121"/>
      <c r="R272" s="122"/>
      <c r="S272" s="121"/>
      <c r="T272" s="121"/>
      <c r="U272" s="121"/>
      <c r="V272" s="121"/>
      <c r="W272" s="121"/>
      <c r="X272" s="121"/>
      <c r="Y272" s="121"/>
      <c r="Z272" s="121"/>
      <c r="AA272" s="121"/>
      <c r="AB272" s="121"/>
      <c r="AC272" s="121"/>
      <c r="AD272" s="121"/>
      <c r="AE272" s="121"/>
      <c r="AF272" s="121"/>
      <c r="AG272" s="121"/>
      <c r="AH272" s="121"/>
      <c r="AI272" s="121"/>
      <c r="AJ272" s="121"/>
      <c r="AK272" s="121"/>
    </row>
    <row r="273" spans="1:37" s="36" customFormat="1" x14ac:dyDescent="0.3">
      <c r="A273" s="121"/>
      <c r="B273" s="121"/>
      <c r="C273" s="121"/>
      <c r="D273" s="121"/>
      <c r="E273" s="121"/>
      <c r="F273" s="121"/>
      <c r="G273" s="121"/>
      <c r="H273" s="121"/>
      <c r="I273" s="121"/>
      <c r="J273" s="121"/>
      <c r="K273" s="121"/>
      <c r="L273" s="121"/>
      <c r="M273" s="121"/>
      <c r="N273" s="121"/>
      <c r="O273" s="121"/>
      <c r="P273" s="121"/>
      <c r="Q273" s="121"/>
      <c r="R273" s="122"/>
      <c r="S273" s="121"/>
      <c r="T273" s="121"/>
      <c r="U273" s="121"/>
      <c r="V273" s="121"/>
      <c r="W273" s="121"/>
      <c r="X273" s="121"/>
      <c r="Y273" s="121"/>
      <c r="Z273" s="121"/>
      <c r="AA273" s="121"/>
      <c r="AB273" s="121"/>
      <c r="AC273" s="121"/>
      <c r="AD273" s="121"/>
      <c r="AE273" s="121"/>
      <c r="AF273" s="121"/>
      <c r="AG273" s="121"/>
      <c r="AH273" s="121"/>
      <c r="AI273" s="121"/>
      <c r="AJ273" s="121"/>
      <c r="AK273" s="121"/>
    </row>
    <row r="274" spans="1:37" s="36" customFormat="1" x14ac:dyDescent="0.3">
      <c r="A274" s="121"/>
      <c r="B274" s="121"/>
      <c r="C274" s="121"/>
      <c r="D274" s="121"/>
      <c r="E274" s="121"/>
      <c r="F274" s="121"/>
      <c r="G274" s="121"/>
      <c r="H274" s="121"/>
      <c r="I274" s="121"/>
      <c r="J274" s="121"/>
      <c r="K274" s="121"/>
      <c r="L274" s="121"/>
      <c r="M274" s="121"/>
      <c r="N274" s="121"/>
      <c r="O274" s="121"/>
      <c r="P274" s="121"/>
      <c r="Q274" s="121"/>
      <c r="R274" s="122"/>
      <c r="S274" s="121"/>
      <c r="T274" s="121"/>
      <c r="U274" s="121"/>
      <c r="V274" s="121"/>
      <c r="W274" s="121"/>
      <c r="X274" s="121"/>
      <c r="Y274" s="121"/>
      <c r="Z274" s="121"/>
      <c r="AA274" s="121"/>
      <c r="AB274" s="121"/>
      <c r="AC274" s="121"/>
      <c r="AD274" s="121"/>
      <c r="AE274" s="121"/>
      <c r="AF274" s="121"/>
      <c r="AG274" s="121"/>
      <c r="AH274" s="121"/>
      <c r="AI274" s="121"/>
      <c r="AJ274" s="121"/>
      <c r="AK274" s="121"/>
    </row>
    <row r="275" spans="1:37" s="36" customFormat="1" x14ac:dyDescent="0.3">
      <c r="A275" s="121"/>
      <c r="B275" s="121"/>
      <c r="C275" s="121"/>
      <c r="D275" s="121"/>
      <c r="E275" s="121"/>
      <c r="F275" s="121"/>
      <c r="G275" s="121"/>
      <c r="H275" s="121"/>
      <c r="I275" s="121"/>
      <c r="J275" s="121"/>
      <c r="K275" s="121"/>
      <c r="L275" s="121"/>
      <c r="M275" s="121"/>
      <c r="N275" s="121"/>
      <c r="O275" s="121"/>
      <c r="P275" s="121"/>
      <c r="Q275" s="121"/>
      <c r="R275" s="122"/>
      <c r="S275" s="121"/>
      <c r="T275" s="121"/>
      <c r="U275" s="121"/>
      <c r="V275" s="121"/>
      <c r="W275" s="121"/>
      <c r="X275" s="121"/>
      <c r="Y275" s="121"/>
      <c r="Z275" s="121"/>
      <c r="AA275" s="121"/>
      <c r="AB275" s="121"/>
      <c r="AC275" s="121"/>
      <c r="AD275" s="121"/>
      <c r="AE275" s="121"/>
      <c r="AF275" s="121"/>
      <c r="AG275" s="121"/>
      <c r="AH275" s="121"/>
      <c r="AI275" s="121"/>
      <c r="AJ275" s="121"/>
      <c r="AK275" s="121"/>
    </row>
    <row r="276" spans="1:37" s="36" customFormat="1" x14ac:dyDescent="0.3">
      <c r="A276" s="121"/>
      <c r="B276" s="121"/>
      <c r="C276" s="121"/>
      <c r="D276" s="121"/>
      <c r="E276" s="121"/>
      <c r="F276" s="121"/>
      <c r="G276" s="121"/>
      <c r="H276" s="121"/>
      <c r="I276" s="121"/>
      <c r="J276" s="121"/>
      <c r="K276" s="121"/>
      <c r="L276" s="121"/>
      <c r="M276" s="121"/>
      <c r="N276" s="121"/>
      <c r="O276" s="121"/>
      <c r="P276" s="121"/>
      <c r="Q276" s="121"/>
      <c r="R276" s="122"/>
      <c r="S276" s="121"/>
      <c r="T276" s="121"/>
      <c r="U276" s="121"/>
      <c r="V276" s="121"/>
      <c r="W276" s="121"/>
      <c r="X276" s="121"/>
      <c r="Y276" s="121"/>
      <c r="Z276" s="121"/>
      <c r="AA276" s="121"/>
      <c r="AB276" s="121"/>
      <c r="AC276" s="121"/>
      <c r="AD276" s="121"/>
      <c r="AE276" s="121"/>
      <c r="AF276" s="121"/>
      <c r="AG276" s="121"/>
      <c r="AH276" s="121"/>
      <c r="AI276" s="121"/>
      <c r="AJ276" s="121"/>
      <c r="AK276" s="121"/>
    </row>
    <row r="277" spans="1:37" s="36" customFormat="1" x14ac:dyDescent="0.3">
      <c r="A277" s="121"/>
      <c r="B277" s="121"/>
      <c r="C277" s="121"/>
      <c r="D277" s="121"/>
      <c r="E277" s="121"/>
      <c r="F277" s="121"/>
      <c r="G277" s="121"/>
      <c r="H277" s="121"/>
      <c r="I277" s="121"/>
      <c r="J277" s="121"/>
      <c r="K277" s="121"/>
      <c r="L277" s="121"/>
      <c r="M277" s="121"/>
      <c r="N277" s="121"/>
      <c r="O277" s="121"/>
      <c r="P277" s="121"/>
      <c r="Q277" s="121"/>
      <c r="R277" s="122"/>
      <c r="S277" s="121"/>
      <c r="T277" s="121"/>
      <c r="U277" s="121"/>
      <c r="V277" s="121"/>
      <c r="W277" s="121"/>
      <c r="X277" s="121"/>
      <c r="Y277" s="121"/>
      <c r="Z277" s="121"/>
      <c r="AA277" s="121"/>
      <c r="AB277" s="121"/>
      <c r="AC277" s="121"/>
      <c r="AD277" s="121"/>
      <c r="AE277" s="121"/>
      <c r="AF277" s="121"/>
      <c r="AG277" s="121"/>
      <c r="AH277" s="121"/>
      <c r="AI277" s="121"/>
      <c r="AJ277" s="121"/>
      <c r="AK277" s="121"/>
    </row>
    <row r="278" spans="1:37" s="36" customFormat="1" x14ac:dyDescent="0.3">
      <c r="A278" s="121"/>
      <c r="B278" s="121"/>
      <c r="C278" s="121"/>
      <c r="D278" s="121"/>
      <c r="E278" s="121"/>
      <c r="F278" s="121"/>
      <c r="G278" s="121"/>
      <c r="H278" s="121"/>
      <c r="I278" s="121"/>
      <c r="J278" s="121"/>
      <c r="K278" s="121"/>
      <c r="L278" s="121"/>
      <c r="M278" s="121"/>
      <c r="N278" s="121"/>
      <c r="O278" s="121"/>
      <c r="P278" s="121"/>
      <c r="Q278" s="121"/>
      <c r="R278" s="122"/>
      <c r="S278" s="121"/>
      <c r="T278" s="121"/>
      <c r="U278" s="121"/>
      <c r="V278" s="121"/>
      <c r="W278" s="121"/>
      <c r="X278" s="121"/>
      <c r="Y278" s="121"/>
      <c r="Z278" s="121"/>
      <c r="AA278" s="121"/>
      <c r="AB278" s="121"/>
      <c r="AC278" s="121"/>
      <c r="AD278" s="121"/>
      <c r="AE278" s="121"/>
      <c r="AF278" s="121"/>
      <c r="AG278" s="121"/>
      <c r="AH278" s="121"/>
      <c r="AI278" s="121"/>
      <c r="AJ278" s="121"/>
      <c r="AK278" s="121"/>
    </row>
    <row r="279" spans="1:37" s="36" customFormat="1" x14ac:dyDescent="0.3">
      <c r="A279" s="121"/>
      <c r="B279" s="121"/>
      <c r="C279" s="121"/>
      <c r="D279" s="121"/>
      <c r="E279" s="121"/>
      <c r="F279" s="121"/>
      <c r="G279" s="121"/>
      <c r="H279" s="121"/>
      <c r="I279" s="121"/>
      <c r="J279" s="121"/>
      <c r="K279" s="121"/>
      <c r="L279" s="121"/>
      <c r="M279" s="121"/>
      <c r="N279" s="121"/>
      <c r="O279" s="121"/>
      <c r="P279" s="121"/>
      <c r="Q279" s="121"/>
      <c r="R279" s="122"/>
      <c r="S279" s="121"/>
      <c r="T279" s="121"/>
      <c r="U279" s="121"/>
      <c r="V279" s="121"/>
      <c r="W279" s="121"/>
      <c r="X279" s="121"/>
      <c r="Y279" s="121"/>
      <c r="Z279" s="121"/>
      <c r="AA279" s="121"/>
      <c r="AB279" s="121"/>
      <c r="AC279" s="121"/>
      <c r="AD279" s="121"/>
      <c r="AE279" s="121"/>
      <c r="AF279" s="121"/>
      <c r="AG279" s="121"/>
      <c r="AH279" s="121"/>
      <c r="AI279" s="121"/>
      <c r="AJ279" s="121"/>
      <c r="AK279" s="121"/>
    </row>
    <row r="280" spans="1:37" s="36" customFormat="1" x14ac:dyDescent="0.3">
      <c r="A280" s="121"/>
      <c r="B280" s="121"/>
      <c r="C280" s="121"/>
      <c r="D280" s="121"/>
      <c r="E280" s="121"/>
      <c r="F280" s="121"/>
      <c r="G280" s="121"/>
      <c r="H280" s="121"/>
      <c r="I280" s="121"/>
      <c r="J280" s="121"/>
      <c r="K280" s="121"/>
      <c r="L280" s="121"/>
      <c r="M280" s="121"/>
      <c r="N280" s="121"/>
      <c r="O280" s="121"/>
      <c r="P280" s="121"/>
      <c r="Q280" s="121"/>
      <c r="R280" s="122"/>
      <c r="S280" s="121"/>
      <c r="T280" s="121"/>
      <c r="U280" s="121"/>
      <c r="V280" s="121"/>
      <c r="W280" s="121"/>
      <c r="X280" s="121"/>
      <c r="Y280" s="121"/>
      <c r="Z280" s="121"/>
      <c r="AA280" s="121"/>
      <c r="AB280" s="121"/>
      <c r="AC280" s="121"/>
      <c r="AD280" s="121"/>
      <c r="AE280" s="121"/>
      <c r="AF280" s="121"/>
      <c r="AG280" s="121"/>
      <c r="AH280" s="121"/>
      <c r="AI280" s="121"/>
      <c r="AJ280" s="121"/>
      <c r="AK280" s="121"/>
    </row>
    <row r="281" spans="1:37" s="36" customFormat="1" x14ac:dyDescent="0.3">
      <c r="A281" s="121"/>
      <c r="B281" s="121"/>
      <c r="C281" s="121"/>
      <c r="D281" s="121"/>
      <c r="E281" s="121"/>
      <c r="F281" s="121"/>
      <c r="G281" s="121"/>
      <c r="H281" s="121"/>
      <c r="I281" s="121"/>
      <c r="J281" s="121"/>
      <c r="K281" s="121"/>
      <c r="L281" s="121"/>
      <c r="M281" s="121"/>
      <c r="N281" s="121"/>
      <c r="O281" s="121"/>
      <c r="P281" s="121"/>
      <c r="Q281" s="121"/>
      <c r="R281" s="122"/>
      <c r="S281" s="121"/>
      <c r="T281" s="121"/>
      <c r="U281" s="121"/>
      <c r="V281" s="121"/>
      <c r="W281" s="121"/>
      <c r="X281" s="121"/>
      <c r="Y281" s="121"/>
      <c r="Z281" s="121"/>
      <c r="AA281" s="121"/>
      <c r="AB281" s="121"/>
      <c r="AC281" s="121"/>
      <c r="AD281" s="121"/>
      <c r="AE281" s="121"/>
      <c r="AF281" s="121"/>
      <c r="AG281" s="121"/>
      <c r="AH281" s="121"/>
      <c r="AI281" s="121"/>
      <c r="AJ281" s="121"/>
      <c r="AK281" s="121"/>
    </row>
    <row r="282" spans="1:37" s="36" customFormat="1" x14ac:dyDescent="0.3">
      <c r="A282" s="121"/>
      <c r="B282" s="121"/>
      <c r="C282" s="121"/>
      <c r="D282" s="121"/>
      <c r="E282" s="121"/>
      <c r="F282" s="121"/>
      <c r="G282" s="121"/>
      <c r="H282" s="121"/>
      <c r="I282" s="121"/>
      <c r="J282" s="121"/>
      <c r="K282" s="121"/>
      <c r="L282" s="121"/>
      <c r="M282" s="121"/>
      <c r="N282" s="121"/>
      <c r="O282" s="121"/>
      <c r="P282" s="121"/>
      <c r="Q282" s="121"/>
      <c r="R282" s="122"/>
      <c r="S282" s="121"/>
      <c r="T282" s="121"/>
      <c r="U282" s="121"/>
      <c r="V282" s="121"/>
      <c r="W282" s="121"/>
      <c r="X282" s="121"/>
      <c r="Y282" s="121"/>
      <c r="Z282" s="121"/>
      <c r="AA282" s="121"/>
      <c r="AB282" s="121"/>
      <c r="AC282" s="121"/>
      <c r="AD282" s="121"/>
      <c r="AE282" s="121"/>
      <c r="AF282" s="121"/>
      <c r="AG282" s="121"/>
      <c r="AH282" s="121"/>
      <c r="AI282" s="121"/>
      <c r="AJ282" s="121"/>
      <c r="AK282" s="121"/>
    </row>
    <row r="283" spans="1:37" s="36" customFormat="1" x14ac:dyDescent="0.3">
      <c r="A283" s="121"/>
      <c r="B283" s="121"/>
      <c r="C283" s="121"/>
      <c r="D283" s="121"/>
      <c r="E283" s="121"/>
      <c r="F283" s="121"/>
      <c r="G283" s="121"/>
      <c r="H283" s="121"/>
      <c r="I283" s="121"/>
      <c r="J283" s="121"/>
      <c r="K283" s="121"/>
      <c r="L283" s="121"/>
      <c r="M283" s="121"/>
      <c r="N283" s="121"/>
      <c r="O283" s="121"/>
      <c r="P283" s="121"/>
      <c r="Q283" s="121"/>
      <c r="R283" s="122"/>
      <c r="S283" s="121"/>
      <c r="T283" s="121"/>
      <c r="U283" s="121"/>
      <c r="V283" s="121"/>
      <c r="W283" s="121"/>
      <c r="X283" s="121"/>
      <c r="Y283" s="121"/>
      <c r="Z283" s="121"/>
      <c r="AA283" s="121"/>
      <c r="AB283" s="121"/>
      <c r="AC283" s="121"/>
      <c r="AD283" s="121"/>
      <c r="AE283" s="121"/>
      <c r="AF283" s="121"/>
      <c r="AG283" s="121"/>
      <c r="AH283" s="121"/>
      <c r="AI283" s="121"/>
      <c r="AJ283" s="121"/>
      <c r="AK283" s="121"/>
    </row>
    <row r="284" spans="1:37" s="36" customFormat="1" x14ac:dyDescent="0.3">
      <c r="A284" s="121"/>
      <c r="B284" s="121"/>
      <c r="C284" s="121"/>
      <c r="D284" s="121"/>
      <c r="E284" s="121"/>
      <c r="F284" s="121"/>
      <c r="G284" s="121"/>
      <c r="H284" s="121"/>
      <c r="I284" s="121"/>
      <c r="J284" s="121"/>
      <c r="K284" s="121"/>
      <c r="L284" s="121"/>
      <c r="M284" s="121"/>
      <c r="N284" s="121"/>
      <c r="O284" s="121"/>
      <c r="P284" s="121"/>
      <c r="Q284" s="121"/>
      <c r="R284" s="122"/>
      <c r="S284" s="121"/>
      <c r="T284" s="121"/>
      <c r="U284" s="121"/>
      <c r="V284" s="121"/>
      <c r="W284" s="121"/>
      <c r="X284" s="121"/>
      <c r="Y284" s="121"/>
      <c r="Z284" s="121"/>
      <c r="AA284" s="121"/>
      <c r="AB284" s="121"/>
      <c r="AC284" s="121"/>
      <c r="AD284" s="121"/>
      <c r="AE284" s="121"/>
      <c r="AF284" s="121"/>
      <c r="AG284" s="121"/>
      <c r="AH284" s="121"/>
      <c r="AI284" s="121"/>
      <c r="AJ284" s="121"/>
      <c r="AK284" s="121"/>
    </row>
    <row r="285" spans="1:37" s="36" customFormat="1" x14ac:dyDescent="0.3">
      <c r="A285" s="121"/>
      <c r="B285" s="121"/>
      <c r="C285" s="121"/>
      <c r="D285" s="121"/>
      <c r="E285" s="121"/>
      <c r="F285" s="121"/>
      <c r="G285" s="121"/>
      <c r="H285" s="121"/>
      <c r="I285" s="121"/>
      <c r="J285" s="121"/>
      <c r="K285" s="121"/>
      <c r="L285" s="121"/>
      <c r="M285" s="121"/>
      <c r="N285" s="121"/>
      <c r="O285" s="121"/>
      <c r="P285" s="121"/>
      <c r="Q285" s="121"/>
      <c r="R285" s="122"/>
      <c r="S285" s="121"/>
      <c r="T285" s="121"/>
      <c r="U285" s="121"/>
      <c r="V285" s="121"/>
      <c r="W285" s="121"/>
      <c r="X285" s="121"/>
      <c r="Y285" s="121"/>
      <c r="Z285" s="121"/>
      <c r="AA285" s="121"/>
      <c r="AB285" s="121"/>
      <c r="AC285" s="121"/>
      <c r="AD285" s="121"/>
      <c r="AE285" s="121"/>
      <c r="AF285" s="121"/>
      <c r="AG285" s="121"/>
      <c r="AH285" s="121"/>
      <c r="AI285" s="121"/>
      <c r="AJ285" s="121"/>
      <c r="AK285" s="121"/>
    </row>
    <row r="286" spans="1:37" s="36" customFormat="1" x14ac:dyDescent="0.3">
      <c r="A286" s="121"/>
      <c r="B286" s="121"/>
      <c r="C286" s="121"/>
      <c r="D286" s="121"/>
      <c r="E286" s="121"/>
      <c r="F286" s="121"/>
      <c r="G286" s="121"/>
      <c r="H286" s="121"/>
      <c r="I286" s="121"/>
      <c r="J286" s="121"/>
      <c r="K286" s="121"/>
      <c r="L286" s="121"/>
      <c r="M286" s="121"/>
      <c r="N286" s="121"/>
      <c r="O286" s="121"/>
      <c r="P286" s="121"/>
      <c r="Q286" s="121"/>
      <c r="R286" s="122"/>
      <c r="S286" s="121"/>
      <c r="T286" s="121"/>
      <c r="U286" s="121"/>
      <c r="V286" s="121"/>
      <c r="W286" s="121"/>
      <c r="X286" s="121"/>
      <c r="Y286" s="121"/>
      <c r="Z286" s="121"/>
      <c r="AA286" s="121"/>
      <c r="AB286" s="121"/>
      <c r="AC286" s="121"/>
      <c r="AD286" s="121"/>
      <c r="AE286" s="121"/>
      <c r="AF286" s="121"/>
      <c r="AG286" s="121"/>
      <c r="AH286" s="121"/>
      <c r="AI286" s="121"/>
      <c r="AJ286" s="121"/>
      <c r="AK286" s="121"/>
    </row>
    <row r="287" spans="1:37" s="36" customFormat="1" x14ac:dyDescent="0.3">
      <c r="A287" s="121"/>
      <c r="B287" s="121"/>
      <c r="C287" s="121"/>
      <c r="D287" s="121"/>
      <c r="E287" s="121"/>
      <c r="F287" s="121"/>
      <c r="G287" s="121"/>
      <c r="H287" s="121"/>
      <c r="I287" s="121"/>
      <c r="J287" s="121"/>
      <c r="K287" s="121"/>
      <c r="L287" s="121"/>
      <c r="M287" s="121"/>
      <c r="N287" s="121"/>
      <c r="O287" s="121"/>
      <c r="P287" s="121"/>
      <c r="Q287" s="121"/>
      <c r="R287" s="122"/>
      <c r="S287" s="121"/>
      <c r="T287" s="121"/>
      <c r="U287" s="121"/>
      <c r="V287" s="121"/>
      <c r="W287" s="121"/>
      <c r="X287" s="121"/>
      <c r="Y287" s="121"/>
      <c r="Z287" s="121"/>
      <c r="AA287" s="121"/>
      <c r="AB287" s="121"/>
      <c r="AC287" s="121"/>
      <c r="AD287" s="121"/>
      <c r="AE287" s="121"/>
      <c r="AF287" s="121"/>
      <c r="AG287" s="121"/>
      <c r="AH287" s="121"/>
      <c r="AI287" s="121"/>
      <c r="AJ287" s="121"/>
      <c r="AK287" s="121"/>
    </row>
    <row r="288" spans="1:37" s="36" customFormat="1" x14ac:dyDescent="0.3">
      <c r="A288" s="121"/>
      <c r="B288" s="121"/>
      <c r="C288" s="121"/>
      <c r="D288" s="121"/>
      <c r="E288" s="121"/>
      <c r="F288" s="121"/>
      <c r="G288" s="121"/>
      <c r="H288" s="121"/>
      <c r="I288" s="121"/>
      <c r="J288" s="121"/>
      <c r="K288" s="121"/>
      <c r="L288" s="121"/>
      <c r="M288" s="121"/>
      <c r="N288" s="121"/>
      <c r="O288" s="121"/>
      <c r="P288" s="121"/>
      <c r="Q288" s="121"/>
      <c r="R288" s="122"/>
      <c r="S288" s="121"/>
      <c r="T288" s="121"/>
      <c r="U288" s="121"/>
      <c r="V288" s="121"/>
      <c r="W288" s="121"/>
      <c r="X288" s="121"/>
      <c r="Y288" s="121"/>
      <c r="Z288" s="121"/>
      <c r="AA288" s="121"/>
      <c r="AB288" s="121"/>
      <c r="AC288" s="121"/>
      <c r="AD288" s="121"/>
      <c r="AE288" s="121"/>
      <c r="AF288" s="121"/>
      <c r="AG288" s="121"/>
      <c r="AH288" s="121"/>
      <c r="AI288" s="121"/>
      <c r="AJ288" s="121"/>
      <c r="AK288" s="121"/>
    </row>
    <row r="289" spans="1:37" s="36" customFormat="1" x14ac:dyDescent="0.3">
      <c r="A289" s="121"/>
      <c r="B289" s="121"/>
      <c r="C289" s="121"/>
      <c r="D289" s="121"/>
      <c r="E289" s="121"/>
      <c r="F289" s="121"/>
      <c r="G289" s="121"/>
      <c r="H289" s="121"/>
      <c r="I289" s="121"/>
      <c r="J289" s="121"/>
      <c r="K289" s="121"/>
      <c r="L289" s="121"/>
      <c r="M289" s="121"/>
      <c r="N289" s="121"/>
      <c r="O289" s="121"/>
      <c r="P289" s="121"/>
      <c r="Q289" s="121"/>
      <c r="R289" s="122"/>
      <c r="S289" s="121"/>
      <c r="T289" s="121"/>
      <c r="U289" s="121"/>
      <c r="V289" s="121"/>
      <c r="W289" s="121"/>
      <c r="X289" s="121"/>
      <c r="Y289" s="121"/>
      <c r="Z289" s="121"/>
      <c r="AA289" s="121"/>
      <c r="AB289" s="121"/>
      <c r="AC289" s="121"/>
      <c r="AD289" s="121"/>
      <c r="AE289" s="121"/>
      <c r="AF289" s="121"/>
      <c r="AG289" s="121"/>
      <c r="AH289" s="121"/>
      <c r="AI289" s="121"/>
      <c r="AJ289" s="121"/>
      <c r="AK289" s="121"/>
    </row>
    <row r="290" spans="1:37" s="36" customFormat="1" x14ac:dyDescent="0.3">
      <c r="A290" s="121"/>
      <c r="B290" s="121"/>
      <c r="C290" s="121"/>
      <c r="D290" s="121"/>
      <c r="E290" s="121"/>
      <c r="F290" s="121"/>
      <c r="G290" s="121"/>
      <c r="H290" s="121"/>
      <c r="I290" s="121"/>
      <c r="J290" s="121"/>
      <c r="K290" s="121"/>
      <c r="L290" s="121"/>
      <c r="M290" s="121"/>
      <c r="N290" s="121"/>
      <c r="O290" s="121"/>
      <c r="P290" s="121"/>
      <c r="Q290" s="121"/>
      <c r="R290" s="122"/>
      <c r="S290" s="121"/>
      <c r="T290" s="121"/>
      <c r="U290" s="121"/>
      <c r="V290" s="121"/>
      <c r="W290" s="121"/>
      <c r="X290" s="121"/>
      <c r="Y290" s="121"/>
      <c r="Z290" s="121"/>
      <c r="AA290" s="121"/>
      <c r="AB290" s="121"/>
      <c r="AC290" s="121"/>
      <c r="AD290" s="121"/>
      <c r="AE290" s="121"/>
      <c r="AF290" s="121"/>
      <c r="AG290" s="121"/>
      <c r="AH290" s="121"/>
      <c r="AI290" s="121"/>
      <c r="AJ290" s="121"/>
      <c r="AK290" s="121"/>
    </row>
    <row r="291" spans="1:37" s="36" customFormat="1" x14ac:dyDescent="0.3">
      <c r="A291" s="121"/>
      <c r="B291" s="121"/>
      <c r="C291" s="121"/>
      <c r="D291" s="121"/>
      <c r="E291" s="121"/>
      <c r="F291" s="121"/>
      <c r="G291" s="121"/>
      <c r="H291" s="121"/>
      <c r="I291" s="121"/>
      <c r="J291" s="121"/>
      <c r="K291" s="121"/>
      <c r="L291" s="121"/>
      <c r="M291" s="121"/>
      <c r="N291" s="121"/>
      <c r="O291" s="121"/>
      <c r="P291" s="121"/>
      <c r="Q291" s="121"/>
      <c r="R291" s="122"/>
      <c r="S291" s="121"/>
      <c r="T291" s="121"/>
      <c r="U291" s="121"/>
      <c r="V291" s="121"/>
      <c r="W291" s="121"/>
      <c r="X291" s="121"/>
      <c r="Y291" s="121"/>
      <c r="Z291" s="121"/>
      <c r="AA291" s="121"/>
      <c r="AB291" s="121"/>
      <c r="AC291" s="121"/>
      <c r="AD291" s="121"/>
      <c r="AE291" s="121"/>
      <c r="AF291" s="121"/>
      <c r="AG291" s="121"/>
      <c r="AH291" s="121"/>
      <c r="AI291" s="121"/>
      <c r="AJ291" s="121"/>
      <c r="AK291" s="121"/>
    </row>
    <row r="292" spans="1:37" s="36" customFormat="1" x14ac:dyDescent="0.3">
      <c r="A292" s="121"/>
      <c r="B292" s="121"/>
      <c r="C292" s="121"/>
      <c r="D292" s="121"/>
      <c r="E292" s="121"/>
      <c r="F292" s="121"/>
      <c r="G292" s="121"/>
      <c r="H292" s="121"/>
      <c r="I292" s="121"/>
      <c r="J292" s="121"/>
      <c r="K292" s="121"/>
      <c r="L292" s="121"/>
      <c r="M292" s="121"/>
      <c r="N292" s="121"/>
      <c r="O292" s="121"/>
      <c r="P292" s="121"/>
      <c r="Q292" s="121"/>
      <c r="R292" s="122"/>
      <c r="S292" s="121"/>
      <c r="T292" s="121"/>
      <c r="U292" s="121"/>
      <c r="V292" s="121"/>
      <c r="W292" s="121"/>
      <c r="X292" s="121"/>
      <c r="Y292" s="121"/>
      <c r="Z292" s="121"/>
      <c r="AA292" s="121"/>
      <c r="AB292" s="121"/>
      <c r="AC292" s="121"/>
      <c r="AD292" s="121"/>
      <c r="AE292" s="121"/>
      <c r="AF292" s="121"/>
      <c r="AG292" s="121"/>
      <c r="AH292" s="121"/>
      <c r="AI292" s="121"/>
      <c r="AJ292" s="121"/>
      <c r="AK292" s="121"/>
    </row>
    <row r="293" spans="1:37" s="36" customFormat="1" x14ac:dyDescent="0.3">
      <c r="A293" s="121"/>
      <c r="B293" s="121"/>
      <c r="C293" s="121"/>
      <c r="D293" s="121"/>
      <c r="E293" s="121"/>
      <c r="F293" s="121"/>
      <c r="G293" s="121"/>
      <c r="H293" s="121"/>
      <c r="I293" s="121"/>
      <c r="J293" s="121"/>
      <c r="K293" s="121"/>
      <c r="L293" s="121"/>
      <c r="M293" s="121"/>
      <c r="N293" s="121"/>
      <c r="O293" s="121"/>
      <c r="P293" s="121"/>
      <c r="Q293" s="121"/>
      <c r="R293" s="122"/>
      <c r="S293" s="121"/>
      <c r="T293" s="121"/>
      <c r="U293" s="121"/>
      <c r="V293" s="121"/>
      <c r="W293" s="121"/>
      <c r="X293" s="121"/>
      <c r="Y293" s="121"/>
      <c r="Z293" s="121"/>
      <c r="AA293" s="121"/>
      <c r="AB293" s="121"/>
      <c r="AC293" s="121"/>
      <c r="AD293" s="121"/>
      <c r="AE293" s="121"/>
      <c r="AF293" s="121"/>
      <c r="AG293" s="121"/>
      <c r="AH293" s="121"/>
      <c r="AI293" s="121"/>
      <c r="AJ293" s="121"/>
      <c r="AK293" s="121"/>
    </row>
    <row r="294" spans="1:37" s="36" customFormat="1" x14ac:dyDescent="0.3">
      <c r="A294" s="121"/>
      <c r="B294" s="121"/>
      <c r="C294" s="121"/>
      <c r="D294" s="121"/>
      <c r="E294" s="121"/>
      <c r="F294" s="121"/>
      <c r="G294" s="121"/>
      <c r="H294" s="121"/>
      <c r="I294" s="121"/>
      <c r="J294" s="121"/>
      <c r="K294" s="121"/>
      <c r="L294" s="121"/>
      <c r="M294" s="121"/>
      <c r="N294" s="121"/>
      <c r="O294" s="121"/>
      <c r="P294" s="121"/>
      <c r="Q294" s="121"/>
      <c r="R294" s="122"/>
      <c r="S294" s="121"/>
      <c r="T294" s="121"/>
      <c r="U294" s="121"/>
      <c r="V294" s="121"/>
      <c r="W294" s="121"/>
      <c r="X294" s="121"/>
      <c r="Y294" s="121"/>
      <c r="Z294" s="121"/>
      <c r="AA294" s="121"/>
      <c r="AB294" s="121"/>
      <c r="AC294" s="121"/>
      <c r="AD294" s="121"/>
      <c r="AE294" s="121"/>
      <c r="AF294" s="121"/>
      <c r="AG294" s="121"/>
      <c r="AH294" s="121"/>
      <c r="AI294" s="121"/>
      <c r="AJ294" s="121"/>
      <c r="AK294" s="121"/>
    </row>
    <row r="295" spans="1:37" s="36" customFormat="1" x14ac:dyDescent="0.3">
      <c r="A295" s="121"/>
      <c r="B295" s="121"/>
      <c r="C295" s="121"/>
      <c r="D295" s="121"/>
      <c r="E295" s="121"/>
      <c r="F295" s="121"/>
      <c r="G295" s="121"/>
      <c r="H295" s="121"/>
      <c r="I295" s="121"/>
      <c r="J295" s="121"/>
      <c r="K295" s="121"/>
      <c r="L295" s="121"/>
      <c r="M295" s="121"/>
      <c r="N295" s="121"/>
      <c r="O295" s="121"/>
      <c r="P295" s="121"/>
      <c r="Q295" s="121"/>
      <c r="R295" s="122"/>
      <c r="S295" s="121"/>
      <c r="T295" s="121"/>
      <c r="U295" s="121"/>
      <c r="V295" s="121"/>
      <c r="W295" s="121"/>
      <c r="X295" s="121"/>
      <c r="Y295" s="121"/>
      <c r="Z295" s="121"/>
      <c r="AA295" s="121"/>
      <c r="AB295" s="121"/>
      <c r="AC295" s="121"/>
      <c r="AD295" s="121"/>
      <c r="AE295" s="121"/>
      <c r="AF295" s="121"/>
      <c r="AG295" s="121"/>
      <c r="AH295" s="121"/>
      <c r="AI295" s="121"/>
      <c r="AJ295" s="121"/>
      <c r="AK295" s="121"/>
    </row>
    <row r="296" spans="1:37" s="36" customFormat="1" x14ac:dyDescent="0.3">
      <c r="A296" s="121"/>
      <c r="B296" s="121"/>
      <c r="C296" s="121"/>
      <c r="D296" s="121"/>
      <c r="E296" s="121"/>
      <c r="F296" s="121"/>
      <c r="G296" s="121"/>
      <c r="H296" s="121"/>
      <c r="I296" s="121"/>
      <c r="J296" s="121"/>
      <c r="K296" s="121"/>
      <c r="L296" s="121"/>
      <c r="M296" s="121"/>
      <c r="N296" s="121"/>
      <c r="O296" s="121"/>
      <c r="P296" s="121"/>
      <c r="Q296" s="121"/>
      <c r="R296" s="122"/>
      <c r="S296" s="121"/>
      <c r="T296" s="121"/>
      <c r="U296" s="121"/>
      <c r="V296" s="121"/>
      <c r="W296" s="121"/>
      <c r="X296" s="121"/>
      <c r="Y296" s="121"/>
      <c r="Z296" s="121"/>
      <c r="AA296" s="121"/>
      <c r="AB296" s="121"/>
      <c r="AC296" s="121"/>
      <c r="AD296" s="121"/>
      <c r="AE296" s="121"/>
      <c r="AF296" s="121"/>
      <c r="AG296" s="121"/>
      <c r="AH296" s="121"/>
      <c r="AI296" s="121"/>
      <c r="AJ296" s="121"/>
      <c r="AK296" s="121"/>
    </row>
    <row r="297" spans="1:37" s="36" customFormat="1" x14ac:dyDescent="0.3">
      <c r="A297" s="121"/>
      <c r="B297" s="121"/>
      <c r="C297" s="121"/>
      <c r="D297" s="121"/>
      <c r="E297" s="121"/>
      <c r="F297" s="121"/>
      <c r="G297" s="121"/>
      <c r="H297" s="121"/>
      <c r="I297" s="121"/>
      <c r="J297" s="121"/>
      <c r="K297" s="121"/>
      <c r="L297" s="121"/>
      <c r="M297" s="121"/>
      <c r="N297" s="121"/>
      <c r="O297" s="121"/>
      <c r="P297" s="121"/>
      <c r="Q297" s="121"/>
      <c r="R297" s="122"/>
      <c r="S297" s="121"/>
      <c r="T297" s="121"/>
      <c r="U297" s="121"/>
      <c r="V297" s="121"/>
      <c r="W297" s="121"/>
      <c r="X297" s="121"/>
      <c r="Y297" s="121"/>
      <c r="Z297" s="121"/>
      <c r="AA297" s="121"/>
      <c r="AB297" s="121"/>
      <c r="AC297" s="121"/>
      <c r="AD297" s="121"/>
      <c r="AE297" s="121"/>
      <c r="AF297" s="121"/>
      <c r="AG297" s="121"/>
      <c r="AH297" s="121"/>
      <c r="AI297" s="121"/>
      <c r="AJ297" s="121"/>
      <c r="AK297" s="121"/>
    </row>
    <row r="298" spans="1:37" s="36" customFormat="1" x14ac:dyDescent="0.3">
      <c r="A298" s="121"/>
      <c r="B298" s="121"/>
      <c r="C298" s="121"/>
      <c r="D298" s="121"/>
      <c r="E298" s="121"/>
      <c r="F298" s="121"/>
      <c r="G298" s="121"/>
      <c r="H298" s="121"/>
      <c r="I298" s="121"/>
      <c r="J298" s="121"/>
      <c r="K298" s="121"/>
      <c r="L298" s="121"/>
      <c r="M298" s="121"/>
      <c r="N298" s="121"/>
      <c r="O298" s="121"/>
      <c r="P298" s="121"/>
      <c r="Q298" s="121"/>
      <c r="R298" s="122"/>
      <c r="S298" s="121"/>
      <c r="T298" s="121"/>
      <c r="U298" s="121"/>
      <c r="V298" s="121"/>
      <c r="W298" s="121"/>
      <c r="X298" s="121"/>
      <c r="Y298" s="121"/>
      <c r="Z298" s="121"/>
      <c r="AA298" s="121"/>
      <c r="AB298" s="121"/>
      <c r="AC298" s="121"/>
      <c r="AD298" s="121"/>
      <c r="AE298" s="121"/>
      <c r="AF298" s="121"/>
      <c r="AG298" s="121"/>
      <c r="AH298" s="121"/>
      <c r="AI298" s="121"/>
      <c r="AJ298" s="121"/>
      <c r="AK298" s="121"/>
    </row>
    <row r="299" spans="1:37" s="36" customFormat="1" x14ac:dyDescent="0.3">
      <c r="A299" s="121"/>
      <c r="B299" s="121"/>
      <c r="C299" s="121"/>
      <c r="D299" s="121"/>
      <c r="E299" s="121"/>
      <c r="F299" s="121"/>
      <c r="G299" s="121"/>
      <c r="H299" s="121"/>
      <c r="I299" s="121"/>
      <c r="J299" s="121"/>
      <c r="K299" s="121"/>
      <c r="L299" s="121"/>
      <c r="M299" s="121"/>
      <c r="N299" s="121"/>
      <c r="O299" s="121"/>
      <c r="P299" s="121"/>
      <c r="Q299" s="121"/>
      <c r="R299" s="122"/>
      <c r="S299" s="121"/>
      <c r="T299" s="121"/>
      <c r="U299" s="121"/>
      <c r="V299" s="121"/>
      <c r="W299" s="121"/>
      <c r="X299" s="121"/>
      <c r="Y299" s="121"/>
      <c r="Z299" s="121"/>
      <c r="AA299" s="121"/>
      <c r="AB299" s="121"/>
      <c r="AC299" s="121"/>
      <c r="AD299" s="121"/>
      <c r="AE299" s="121"/>
      <c r="AF299" s="121"/>
      <c r="AG299" s="121"/>
      <c r="AH299" s="121"/>
      <c r="AI299" s="121"/>
      <c r="AJ299" s="121"/>
      <c r="AK299" s="121"/>
    </row>
    <row r="300" spans="1:37" s="36" customFormat="1" x14ac:dyDescent="0.3">
      <c r="A300" s="121"/>
      <c r="B300" s="121"/>
      <c r="C300" s="121"/>
      <c r="D300" s="121"/>
      <c r="E300" s="121"/>
      <c r="F300" s="121"/>
      <c r="G300" s="121"/>
      <c r="H300" s="121"/>
      <c r="I300" s="121"/>
      <c r="J300" s="121"/>
      <c r="K300" s="121"/>
      <c r="L300" s="121"/>
      <c r="M300" s="121"/>
      <c r="N300" s="121"/>
      <c r="O300" s="121"/>
      <c r="P300" s="121"/>
      <c r="Q300" s="121"/>
      <c r="R300" s="122"/>
      <c r="S300" s="121"/>
      <c r="T300" s="121"/>
      <c r="U300" s="121"/>
      <c r="V300" s="121"/>
      <c r="W300" s="121"/>
      <c r="X300" s="121"/>
      <c r="Y300" s="121"/>
      <c r="Z300" s="121"/>
      <c r="AA300" s="121"/>
      <c r="AB300" s="121"/>
      <c r="AC300" s="121"/>
      <c r="AD300" s="121"/>
      <c r="AE300" s="121"/>
      <c r="AF300" s="121"/>
      <c r="AG300" s="121"/>
      <c r="AH300" s="121"/>
      <c r="AI300" s="121"/>
      <c r="AJ300" s="121"/>
      <c r="AK300" s="121"/>
    </row>
    <row r="301" spans="1:37" s="36" customFormat="1" x14ac:dyDescent="0.3">
      <c r="A301" s="121"/>
      <c r="B301" s="121"/>
      <c r="C301" s="121"/>
      <c r="D301" s="121"/>
      <c r="E301" s="121"/>
      <c r="F301" s="121"/>
      <c r="G301" s="121"/>
      <c r="H301" s="121"/>
      <c r="I301" s="121"/>
      <c r="J301" s="121"/>
      <c r="K301" s="121"/>
      <c r="L301" s="121"/>
      <c r="M301" s="121"/>
      <c r="N301" s="121"/>
      <c r="O301" s="121"/>
      <c r="P301" s="121"/>
      <c r="Q301" s="121"/>
      <c r="R301" s="122"/>
      <c r="S301" s="121"/>
      <c r="T301" s="121"/>
      <c r="U301" s="121"/>
      <c r="V301" s="121"/>
      <c r="W301" s="121"/>
      <c r="X301" s="121"/>
      <c r="Y301" s="121"/>
      <c r="Z301" s="121"/>
      <c r="AA301" s="121"/>
      <c r="AB301" s="121"/>
      <c r="AC301" s="121"/>
      <c r="AD301" s="121"/>
      <c r="AE301" s="121"/>
      <c r="AF301" s="121"/>
      <c r="AG301" s="121"/>
      <c r="AH301" s="121"/>
      <c r="AI301" s="121"/>
      <c r="AJ301" s="121"/>
      <c r="AK301" s="121"/>
    </row>
    <row r="302" spans="1:37" s="36" customFormat="1" x14ac:dyDescent="0.3">
      <c r="A302" s="121"/>
      <c r="B302" s="121"/>
      <c r="C302" s="121"/>
      <c r="D302" s="121"/>
      <c r="E302" s="121"/>
      <c r="F302" s="121"/>
      <c r="G302" s="121"/>
      <c r="H302" s="121"/>
      <c r="I302" s="121"/>
      <c r="J302" s="121"/>
      <c r="K302" s="121"/>
      <c r="L302" s="121"/>
      <c r="M302" s="121"/>
      <c r="N302" s="121"/>
      <c r="O302" s="121"/>
      <c r="P302" s="121"/>
      <c r="Q302" s="121"/>
      <c r="R302" s="122"/>
      <c r="S302" s="121"/>
      <c r="T302" s="121"/>
      <c r="U302" s="121"/>
      <c r="V302" s="121"/>
      <c r="W302" s="121"/>
      <c r="X302" s="121"/>
      <c r="Y302" s="121"/>
      <c r="Z302" s="121"/>
      <c r="AA302" s="121"/>
      <c r="AB302" s="121"/>
      <c r="AC302" s="121"/>
      <c r="AD302" s="121"/>
      <c r="AE302" s="121"/>
      <c r="AF302" s="121"/>
      <c r="AG302" s="121"/>
      <c r="AH302" s="121"/>
      <c r="AI302" s="121"/>
      <c r="AJ302" s="121"/>
      <c r="AK302" s="121"/>
    </row>
    <row r="303" spans="1:37" s="36" customFormat="1" x14ac:dyDescent="0.3">
      <c r="A303" s="121"/>
      <c r="B303" s="121"/>
      <c r="C303" s="121"/>
      <c r="D303" s="121"/>
      <c r="E303" s="121"/>
      <c r="F303" s="121"/>
      <c r="G303" s="121"/>
      <c r="H303" s="121"/>
      <c r="I303" s="121"/>
      <c r="J303" s="121"/>
      <c r="K303" s="121"/>
      <c r="L303" s="121"/>
      <c r="M303" s="121"/>
      <c r="N303" s="121"/>
      <c r="O303" s="121"/>
      <c r="P303" s="121"/>
      <c r="Q303" s="121"/>
      <c r="R303" s="122"/>
      <c r="S303" s="121"/>
      <c r="T303" s="121"/>
      <c r="U303" s="121"/>
      <c r="V303" s="121"/>
      <c r="W303" s="121"/>
      <c r="X303" s="121"/>
      <c r="Y303" s="121"/>
      <c r="Z303" s="121"/>
      <c r="AA303" s="121"/>
      <c r="AB303" s="121"/>
      <c r="AC303" s="121"/>
      <c r="AD303" s="121"/>
      <c r="AE303" s="121"/>
      <c r="AF303" s="121"/>
      <c r="AG303" s="121"/>
      <c r="AH303" s="121"/>
      <c r="AI303" s="121"/>
      <c r="AJ303" s="121"/>
      <c r="AK303" s="121"/>
    </row>
    <row r="304" spans="1:37" s="36" customFormat="1" x14ac:dyDescent="0.3">
      <c r="A304" s="121"/>
      <c r="B304" s="121"/>
      <c r="C304" s="121"/>
      <c r="D304" s="121"/>
      <c r="E304" s="121"/>
      <c r="F304" s="121"/>
      <c r="G304" s="121"/>
      <c r="H304" s="121"/>
      <c r="I304" s="121"/>
      <c r="J304" s="121"/>
      <c r="K304" s="121"/>
      <c r="L304" s="121"/>
      <c r="M304" s="121"/>
      <c r="N304" s="121"/>
      <c r="O304" s="121"/>
      <c r="P304" s="121"/>
      <c r="Q304" s="121"/>
      <c r="R304" s="122"/>
      <c r="S304" s="121"/>
      <c r="T304" s="121"/>
      <c r="U304" s="121"/>
      <c r="V304" s="121"/>
      <c r="W304" s="121"/>
      <c r="X304" s="121"/>
      <c r="Y304" s="121"/>
      <c r="Z304" s="121"/>
      <c r="AA304" s="121"/>
      <c r="AB304" s="121"/>
      <c r="AC304" s="121"/>
      <c r="AD304" s="121"/>
      <c r="AE304" s="121"/>
      <c r="AF304" s="121"/>
      <c r="AG304" s="121"/>
      <c r="AH304" s="121"/>
      <c r="AI304" s="121"/>
      <c r="AJ304" s="121"/>
      <c r="AK304" s="121"/>
    </row>
    <row r="305" spans="1:37" s="36" customFormat="1" x14ac:dyDescent="0.3">
      <c r="A305" s="121"/>
      <c r="B305" s="121"/>
      <c r="C305" s="121"/>
      <c r="D305" s="121"/>
      <c r="E305" s="121"/>
      <c r="F305" s="121"/>
      <c r="G305" s="121"/>
      <c r="H305" s="121"/>
      <c r="I305" s="121"/>
      <c r="J305" s="121"/>
      <c r="K305" s="121"/>
      <c r="L305" s="121"/>
      <c r="M305" s="121"/>
      <c r="N305" s="121"/>
      <c r="O305" s="121"/>
      <c r="P305" s="121"/>
      <c r="Q305" s="121"/>
      <c r="R305" s="122"/>
      <c r="S305" s="121"/>
      <c r="T305" s="121"/>
      <c r="U305" s="121"/>
      <c r="V305" s="121"/>
      <c r="W305" s="121"/>
      <c r="X305" s="121"/>
      <c r="Y305" s="121"/>
      <c r="Z305" s="121"/>
      <c r="AA305" s="121"/>
      <c r="AB305" s="121"/>
      <c r="AC305" s="121"/>
      <c r="AD305" s="121"/>
      <c r="AE305" s="121"/>
      <c r="AF305" s="121"/>
      <c r="AG305" s="121"/>
      <c r="AH305" s="121"/>
      <c r="AI305" s="121"/>
      <c r="AJ305" s="121"/>
      <c r="AK305" s="121"/>
    </row>
    <row r="306" spans="1:37" s="36" customFormat="1" x14ac:dyDescent="0.3">
      <c r="A306" s="121"/>
      <c r="B306" s="121"/>
      <c r="C306" s="121"/>
      <c r="D306" s="121"/>
      <c r="E306" s="121"/>
      <c r="F306" s="121"/>
      <c r="G306" s="121"/>
      <c r="H306" s="121"/>
      <c r="I306" s="121"/>
      <c r="J306" s="121"/>
      <c r="K306" s="121"/>
      <c r="L306" s="121"/>
      <c r="M306" s="121"/>
      <c r="N306" s="121"/>
      <c r="O306" s="121"/>
      <c r="P306" s="121"/>
      <c r="Q306" s="121"/>
      <c r="R306" s="122"/>
      <c r="S306" s="121"/>
      <c r="T306" s="121"/>
      <c r="U306" s="121"/>
      <c r="V306" s="121"/>
      <c r="W306" s="121"/>
      <c r="X306" s="121"/>
      <c r="Y306" s="121"/>
      <c r="Z306" s="121"/>
      <c r="AA306" s="121"/>
      <c r="AB306" s="121"/>
      <c r="AC306" s="121"/>
      <c r="AD306" s="121"/>
      <c r="AE306" s="121"/>
      <c r="AF306" s="121"/>
      <c r="AG306" s="121"/>
      <c r="AH306" s="121"/>
      <c r="AI306" s="121"/>
      <c r="AJ306" s="121"/>
      <c r="AK306" s="121"/>
    </row>
    <row r="307" spans="1:37" s="36" customFormat="1" x14ac:dyDescent="0.3">
      <c r="A307" s="121"/>
      <c r="B307" s="121"/>
      <c r="C307" s="121"/>
      <c r="D307" s="121"/>
      <c r="E307" s="121"/>
      <c r="F307" s="121"/>
      <c r="G307" s="121"/>
      <c r="H307" s="121"/>
      <c r="I307" s="121"/>
      <c r="J307" s="121"/>
      <c r="K307" s="121"/>
      <c r="L307" s="121"/>
      <c r="M307" s="121"/>
      <c r="N307" s="121"/>
      <c r="O307" s="121"/>
      <c r="P307" s="121"/>
      <c r="Q307" s="121"/>
      <c r="R307" s="122"/>
      <c r="S307" s="121"/>
      <c r="T307" s="121"/>
      <c r="U307" s="121"/>
      <c r="V307" s="121"/>
      <c r="W307" s="121"/>
      <c r="X307" s="121"/>
      <c r="Y307" s="121"/>
      <c r="Z307" s="121"/>
      <c r="AA307" s="121"/>
      <c r="AB307" s="121"/>
      <c r="AC307" s="121"/>
      <c r="AD307" s="121"/>
      <c r="AE307" s="121"/>
      <c r="AF307" s="121"/>
      <c r="AG307" s="121"/>
      <c r="AH307" s="121"/>
      <c r="AI307" s="121"/>
      <c r="AJ307" s="121"/>
      <c r="AK307" s="121"/>
    </row>
    <row r="308" spans="1:37" s="36" customFormat="1" x14ac:dyDescent="0.3">
      <c r="A308" s="121"/>
      <c r="B308" s="121"/>
      <c r="C308" s="121"/>
      <c r="D308" s="121"/>
      <c r="E308" s="121"/>
      <c r="F308" s="121"/>
      <c r="G308" s="121"/>
      <c r="H308" s="121"/>
      <c r="I308" s="121"/>
      <c r="J308" s="121"/>
      <c r="K308" s="121"/>
      <c r="L308" s="121"/>
      <c r="M308" s="121"/>
      <c r="N308" s="121"/>
      <c r="O308" s="121"/>
      <c r="P308" s="121"/>
      <c r="Q308" s="121"/>
      <c r="R308" s="122"/>
      <c r="S308" s="121"/>
      <c r="T308" s="121"/>
      <c r="U308" s="121"/>
      <c r="V308" s="121"/>
      <c r="W308" s="121"/>
      <c r="X308" s="121"/>
      <c r="Y308" s="121"/>
      <c r="Z308" s="121"/>
      <c r="AA308" s="121"/>
      <c r="AB308" s="121"/>
      <c r="AC308" s="121"/>
      <c r="AD308" s="121"/>
      <c r="AE308" s="121"/>
      <c r="AF308" s="121"/>
      <c r="AG308" s="121"/>
      <c r="AH308" s="121"/>
      <c r="AI308" s="121"/>
      <c r="AJ308" s="121"/>
      <c r="AK308" s="121"/>
    </row>
    <row r="309" spans="1:37" s="36" customFormat="1" x14ac:dyDescent="0.3">
      <c r="A309" s="121"/>
      <c r="B309" s="121"/>
      <c r="C309" s="121"/>
      <c r="D309" s="121"/>
      <c r="E309" s="121"/>
      <c r="F309" s="121"/>
      <c r="G309" s="121"/>
      <c r="H309" s="121"/>
      <c r="I309" s="121"/>
      <c r="J309" s="121"/>
      <c r="K309" s="121"/>
      <c r="L309" s="121"/>
      <c r="M309" s="121"/>
      <c r="N309" s="121"/>
      <c r="O309" s="121"/>
      <c r="P309" s="121"/>
      <c r="Q309" s="121"/>
      <c r="R309" s="122"/>
      <c r="S309" s="121"/>
      <c r="T309" s="121"/>
      <c r="U309" s="121"/>
      <c r="V309" s="121"/>
      <c r="W309" s="121"/>
      <c r="X309" s="121"/>
      <c r="Y309" s="121"/>
      <c r="Z309" s="121"/>
      <c r="AA309" s="121"/>
      <c r="AB309" s="121"/>
      <c r="AC309" s="121"/>
      <c r="AD309" s="121"/>
      <c r="AE309" s="121"/>
      <c r="AF309" s="121"/>
      <c r="AG309" s="121"/>
      <c r="AH309" s="121"/>
      <c r="AI309" s="121"/>
      <c r="AJ309" s="121"/>
      <c r="AK309" s="121"/>
    </row>
    <row r="310" spans="1:37" s="36" customFormat="1" x14ac:dyDescent="0.3">
      <c r="A310" s="121"/>
      <c r="B310" s="121"/>
      <c r="C310" s="121"/>
      <c r="D310" s="121"/>
      <c r="E310" s="121"/>
      <c r="F310" s="121"/>
      <c r="G310" s="121"/>
      <c r="H310" s="121"/>
      <c r="I310" s="121"/>
      <c r="J310" s="121"/>
      <c r="K310" s="121"/>
      <c r="L310" s="121"/>
      <c r="M310" s="121"/>
      <c r="N310" s="121"/>
      <c r="O310" s="121"/>
      <c r="P310" s="121"/>
      <c r="Q310" s="121"/>
      <c r="R310" s="122"/>
      <c r="S310" s="121"/>
      <c r="T310" s="121"/>
      <c r="U310" s="121"/>
      <c r="V310" s="121"/>
      <c r="W310" s="121"/>
      <c r="X310" s="121"/>
      <c r="Y310" s="121"/>
      <c r="Z310" s="121"/>
      <c r="AA310" s="121"/>
      <c r="AB310" s="121"/>
      <c r="AC310" s="121"/>
      <c r="AD310" s="121"/>
      <c r="AE310" s="121"/>
      <c r="AF310" s="121"/>
      <c r="AG310" s="121"/>
      <c r="AH310" s="121"/>
      <c r="AI310" s="121"/>
      <c r="AJ310" s="121"/>
      <c r="AK310" s="121"/>
    </row>
    <row r="311" spans="1:37" s="36" customFormat="1" x14ac:dyDescent="0.3">
      <c r="A311" s="121"/>
      <c r="B311" s="121"/>
      <c r="C311" s="121"/>
      <c r="D311" s="121"/>
      <c r="E311" s="121"/>
      <c r="F311" s="121"/>
      <c r="G311" s="121"/>
      <c r="H311" s="121"/>
      <c r="I311" s="121"/>
      <c r="J311" s="121"/>
      <c r="K311" s="121"/>
      <c r="L311" s="121"/>
      <c r="M311" s="121"/>
      <c r="N311" s="121"/>
      <c r="O311" s="121"/>
      <c r="P311" s="121"/>
      <c r="Q311" s="121"/>
      <c r="R311" s="122"/>
      <c r="S311" s="121"/>
      <c r="T311" s="121"/>
      <c r="U311" s="121"/>
      <c r="V311" s="121"/>
      <c r="W311" s="121"/>
      <c r="X311" s="121"/>
      <c r="Y311" s="121"/>
      <c r="Z311" s="121"/>
      <c r="AA311" s="121"/>
      <c r="AB311" s="121"/>
      <c r="AC311" s="121"/>
      <c r="AD311" s="121"/>
      <c r="AE311" s="121"/>
      <c r="AF311" s="121"/>
      <c r="AG311" s="121"/>
      <c r="AH311" s="121"/>
      <c r="AI311" s="121"/>
      <c r="AJ311" s="121"/>
      <c r="AK311" s="121"/>
    </row>
    <row r="312" spans="1:37" s="36" customFormat="1" x14ac:dyDescent="0.3">
      <c r="A312" s="121"/>
      <c r="B312" s="121"/>
      <c r="C312" s="121"/>
      <c r="D312" s="121"/>
      <c r="E312" s="121"/>
      <c r="F312" s="121"/>
      <c r="G312" s="121"/>
      <c r="H312" s="121"/>
      <c r="I312" s="121"/>
      <c r="J312" s="121"/>
      <c r="K312" s="121"/>
      <c r="L312" s="121"/>
      <c r="M312" s="121"/>
      <c r="N312" s="121"/>
      <c r="O312" s="121"/>
      <c r="P312" s="121"/>
      <c r="Q312" s="121"/>
      <c r="R312" s="122"/>
      <c r="S312" s="121"/>
      <c r="T312" s="121"/>
      <c r="U312" s="121"/>
      <c r="V312" s="121"/>
      <c r="W312" s="121"/>
      <c r="X312" s="121"/>
      <c r="Y312" s="121"/>
      <c r="Z312" s="121"/>
      <c r="AA312" s="121"/>
      <c r="AB312" s="121"/>
      <c r="AC312" s="121"/>
      <c r="AD312" s="121"/>
      <c r="AE312" s="121"/>
      <c r="AF312" s="121"/>
      <c r="AG312" s="121"/>
      <c r="AH312" s="121"/>
      <c r="AI312" s="121"/>
      <c r="AJ312" s="121"/>
      <c r="AK312" s="121"/>
    </row>
    <row r="313" spans="1:37" s="36" customFormat="1" x14ac:dyDescent="0.3">
      <c r="A313" s="121"/>
      <c r="B313" s="121"/>
      <c r="C313" s="121"/>
      <c r="D313" s="121"/>
      <c r="E313" s="121"/>
      <c r="F313" s="121"/>
      <c r="G313" s="121"/>
      <c r="H313" s="121"/>
      <c r="I313" s="121"/>
      <c r="J313" s="121"/>
      <c r="K313" s="121"/>
      <c r="L313" s="121"/>
      <c r="M313" s="121"/>
      <c r="N313" s="121"/>
      <c r="O313" s="121"/>
      <c r="P313" s="121"/>
      <c r="Q313" s="121"/>
      <c r="R313" s="122"/>
      <c r="S313" s="121"/>
      <c r="T313" s="121"/>
      <c r="U313" s="121"/>
      <c r="V313" s="121"/>
      <c r="W313" s="121"/>
      <c r="X313" s="121"/>
      <c r="Y313" s="121"/>
      <c r="Z313" s="121"/>
      <c r="AA313" s="121"/>
      <c r="AB313" s="121"/>
      <c r="AC313" s="121"/>
      <c r="AD313" s="121"/>
      <c r="AE313" s="121"/>
      <c r="AF313" s="121"/>
      <c r="AG313" s="121"/>
      <c r="AH313" s="121"/>
      <c r="AI313" s="121"/>
      <c r="AJ313" s="121"/>
      <c r="AK313" s="121"/>
    </row>
    <row r="314" spans="1:37" s="36" customFormat="1" x14ac:dyDescent="0.3">
      <c r="A314" s="121"/>
      <c r="B314" s="121"/>
      <c r="C314" s="121"/>
      <c r="D314" s="121"/>
      <c r="E314" s="121"/>
      <c r="F314" s="121"/>
      <c r="G314" s="121"/>
      <c r="H314" s="121"/>
      <c r="I314" s="121"/>
      <c r="J314" s="121"/>
      <c r="K314" s="121"/>
      <c r="L314" s="121"/>
      <c r="M314" s="121"/>
      <c r="N314" s="121"/>
      <c r="O314" s="121"/>
      <c r="P314" s="121"/>
      <c r="Q314" s="121"/>
      <c r="R314" s="122"/>
      <c r="S314" s="121"/>
      <c r="T314" s="121"/>
      <c r="U314" s="121"/>
      <c r="V314" s="121"/>
      <c r="W314" s="121"/>
      <c r="X314" s="121"/>
      <c r="Y314" s="121"/>
      <c r="Z314" s="121"/>
      <c r="AA314" s="121"/>
      <c r="AB314" s="121"/>
      <c r="AC314" s="121"/>
      <c r="AD314" s="121"/>
      <c r="AE314" s="121"/>
      <c r="AF314" s="121"/>
      <c r="AG314" s="121"/>
      <c r="AH314" s="121"/>
      <c r="AI314" s="121"/>
      <c r="AJ314" s="121"/>
      <c r="AK314" s="121"/>
    </row>
    <row r="315" spans="1:37" s="36" customFormat="1" x14ac:dyDescent="0.3">
      <c r="A315" s="121"/>
      <c r="B315" s="121"/>
      <c r="C315" s="121"/>
      <c r="D315" s="121"/>
      <c r="E315" s="121"/>
      <c r="F315" s="121"/>
      <c r="G315" s="121"/>
      <c r="H315" s="121"/>
      <c r="I315" s="121"/>
      <c r="J315" s="121"/>
      <c r="K315" s="121"/>
      <c r="L315" s="121"/>
      <c r="M315" s="121"/>
      <c r="N315" s="121"/>
      <c r="O315" s="121"/>
      <c r="P315" s="121"/>
      <c r="Q315" s="121"/>
      <c r="R315" s="122"/>
      <c r="S315" s="121"/>
      <c r="T315" s="121"/>
      <c r="U315" s="121"/>
      <c r="V315" s="121"/>
      <c r="W315" s="121"/>
      <c r="X315" s="121"/>
      <c r="Y315" s="121"/>
      <c r="Z315" s="121"/>
      <c r="AA315" s="121"/>
      <c r="AB315" s="121"/>
      <c r="AC315" s="121"/>
      <c r="AD315" s="121"/>
      <c r="AE315" s="121"/>
      <c r="AF315" s="121"/>
      <c r="AG315" s="121"/>
      <c r="AH315" s="121"/>
      <c r="AI315" s="121"/>
      <c r="AJ315" s="121"/>
      <c r="AK315" s="121"/>
    </row>
    <row r="316" spans="1:37" s="36" customFormat="1" x14ac:dyDescent="0.3">
      <c r="A316" s="121"/>
      <c r="B316" s="121"/>
      <c r="C316" s="121"/>
      <c r="D316" s="121"/>
      <c r="E316" s="121"/>
      <c r="F316" s="121"/>
      <c r="G316" s="121"/>
      <c r="H316" s="121"/>
      <c r="I316" s="121"/>
      <c r="J316" s="121"/>
      <c r="K316" s="121"/>
      <c r="L316" s="121"/>
      <c r="M316" s="121"/>
      <c r="N316" s="121"/>
      <c r="O316" s="121"/>
      <c r="P316" s="121"/>
      <c r="Q316" s="121"/>
      <c r="R316" s="122"/>
      <c r="S316" s="121"/>
      <c r="T316" s="121"/>
      <c r="U316" s="121"/>
      <c r="V316" s="121"/>
      <c r="W316" s="121"/>
      <c r="X316" s="121"/>
      <c r="Y316" s="121"/>
      <c r="Z316" s="121"/>
      <c r="AA316" s="121"/>
      <c r="AB316" s="121"/>
      <c r="AC316" s="121"/>
      <c r="AD316" s="121"/>
      <c r="AE316" s="121"/>
      <c r="AF316" s="121"/>
      <c r="AG316" s="121"/>
      <c r="AH316" s="121"/>
      <c r="AI316" s="121"/>
      <c r="AJ316" s="121"/>
      <c r="AK316" s="121"/>
    </row>
    <row r="317" spans="1:37" s="36" customFormat="1" x14ac:dyDescent="0.3">
      <c r="A317" s="121"/>
      <c r="B317" s="121"/>
      <c r="C317" s="121"/>
      <c r="D317" s="121"/>
      <c r="E317" s="121"/>
      <c r="F317" s="121"/>
      <c r="G317" s="121"/>
      <c r="H317" s="121"/>
      <c r="I317" s="121"/>
      <c r="J317" s="121"/>
      <c r="K317" s="121"/>
      <c r="L317" s="121"/>
      <c r="M317" s="121"/>
      <c r="N317" s="121"/>
      <c r="O317" s="121"/>
      <c r="P317" s="121"/>
      <c r="Q317" s="121"/>
      <c r="R317" s="122"/>
      <c r="S317" s="121"/>
      <c r="T317" s="121"/>
      <c r="U317" s="121"/>
      <c r="V317" s="121"/>
      <c r="W317" s="121"/>
      <c r="X317" s="121"/>
      <c r="Y317" s="121"/>
      <c r="Z317" s="121"/>
      <c r="AA317" s="121"/>
      <c r="AB317" s="121"/>
      <c r="AC317" s="121"/>
      <c r="AD317" s="121"/>
      <c r="AE317" s="121"/>
      <c r="AF317" s="121"/>
      <c r="AG317" s="121"/>
      <c r="AH317" s="121"/>
      <c r="AI317" s="121"/>
      <c r="AJ317" s="121"/>
      <c r="AK317" s="121"/>
    </row>
    <row r="318" spans="1:37" s="36" customFormat="1" x14ac:dyDescent="0.3">
      <c r="A318" s="121"/>
      <c r="B318" s="121"/>
      <c r="C318" s="121"/>
      <c r="D318" s="121"/>
      <c r="E318" s="121"/>
      <c r="F318" s="121"/>
      <c r="G318" s="121"/>
      <c r="H318" s="121"/>
      <c r="I318" s="121"/>
      <c r="J318" s="121"/>
      <c r="K318" s="121"/>
      <c r="L318" s="121"/>
      <c r="M318" s="121"/>
      <c r="N318" s="121"/>
      <c r="O318" s="121"/>
      <c r="P318" s="121"/>
      <c r="Q318" s="121"/>
      <c r="R318" s="122"/>
      <c r="S318" s="121"/>
      <c r="T318" s="121"/>
      <c r="U318" s="121"/>
      <c r="V318" s="121"/>
      <c r="W318" s="121"/>
      <c r="X318" s="121"/>
      <c r="Y318" s="121"/>
      <c r="Z318" s="121"/>
      <c r="AA318" s="121"/>
      <c r="AB318" s="121"/>
      <c r="AC318" s="121"/>
      <c r="AD318" s="121"/>
      <c r="AE318" s="121"/>
      <c r="AF318" s="121"/>
      <c r="AG318" s="121"/>
      <c r="AH318" s="121"/>
      <c r="AI318" s="121"/>
      <c r="AJ318" s="121"/>
      <c r="AK318" s="121"/>
    </row>
    <row r="319" spans="1:37" s="36" customFormat="1" x14ac:dyDescent="0.3">
      <c r="A319" s="121"/>
      <c r="B319" s="121"/>
      <c r="C319" s="121"/>
      <c r="D319" s="121"/>
      <c r="E319" s="121"/>
      <c r="F319" s="121"/>
      <c r="G319" s="121"/>
      <c r="H319" s="121"/>
      <c r="I319" s="121"/>
      <c r="J319" s="121"/>
      <c r="K319" s="121"/>
      <c r="L319" s="121"/>
      <c r="M319" s="121"/>
      <c r="N319" s="121"/>
      <c r="O319" s="121"/>
      <c r="P319" s="121"/>
      <c r="Q319" s="121"/>
      <c r="R319" s="122"/>
      <c r="S319" s="121"/>
      <c r="T319" s="121"/>
      <c r="U319" s="121"/>
      <c r="V319" s="121"/>
      <c r="W319" s="121"/>
      <c r="X319" s="121"/>
      <c r="Y319" s="121"/>
      <c r="Z319" s="121"/>
      <c r="AA319" s="121"/>
      <c r="AB319" s="121"/>
      <c r="AC319" s="121"/>
      <c r="AD319" s="121"/>
      <c r="AE319" s="121"/>
      <c r="AF319" s="121"/>
      <c r="AG319" s="121"/>
      <c r="AH319" s="121"/>
      <c r="AI319" s="121"/>
      <c r="AJ319" s="121"/>
      <c r="AK319" s="121"/>
    </row>
    <row r="320" spans="1:37" s="36" customFormat="1" x14ac:dyDescent="0.3">
      <c r="A320" s="121"/>
      <c r="B320" s="121"/>
      <c r="C320" s="121"/>
      <c r="D320" s="121"/>
      <c r="E320" s="121"/>
      <c r="F320" s="121"/>
      <c r="G320" s="121"/>
      <c r="H320" s="121"/>
      <c r="I320" s="121"/>
      <c r="J320" s="121"/>
      <c r="K320" s="121"/>
      <c r="L320" s="121"/>
      <c r="M320" s="121"/>
      <c r="N320" s="121"/>
      <c r="O320" s="121"/>
      <c r="P320" s="121"/>
      <c r="Q320" s="121"/>
      <c r="R320" s="122"/>
      <c r="S320" s="121"/>
      <c r="T320" s="121"/>
      <c r="U320" s="121"/>
      <c r="V320" s="121"/>
      <c r="W320" s="121"/>
      <c r="X320" s="121"/>
      <c r="Y320" s="121"/>
      <c r="Z320" s="121"/>
      <c r="AA320" s="121"/>
      <c r="AB320" s="121"/>
      <c r="AC320" s="121"/>
      <c r="AD320" s="121"/>
      <c r="AE320" s="121"/>
      <c r="AF320" s="121"/>
      <c r="AG320" s="121"/>
      <c r="AH320" s="121"/>
      <c r="AI320" s="121"/>
      <c r="AJ320" s="121"/>
      <c r="AK320" s="121"/>
    </row>
    <row r="321" spans="1:37" s="36" customFormat="1" x14ac:dyDescent="0.3">
      <c r="A321" s="121"/>
      <c r="B321" s="121"/>
      <c r="C321" s="121"/>
      <c r="D321" s="121"/>
      <c r="E321" s="121"/>
      <c r="F321" s="121"/>
      <c r="G321" s="121"/>
      <c r="H321" s="121"/>
      <c r="I321" s="121"/>
      <c r="J321" s="121"/>
      <c r="K321" s="121"/>
      <c r="L321" s="121"/>
      <c r="M321" s="121"/>
      <c r="N321" s="121"/>
      <c r="O321" s="121"/>
      <c r="P321" s="121"/>
      <c r="Q321" s="121"/>
      <c r="R321" s="122"/>
      <c r="S321" s="121"/>
      <c r="T321" s="121"/>
      <c r="U321" s="121"/>
      <c r="V321" s="121"/>
      <c r="W321" s="121"/>
      <c r="X321" s="121"/>
      <c r="Y321" s="121"/>
      <c r="Z321" s="121"/>
      <c r="AA321" s="121"/>
      <c r="AB321" s="121"/>
      <c r="AC321" s="121"/>
      <c r="AD321" s="121"/>
      <c r="AE321" s="121"/>
      <c r="AF321" s="121"/>
      <c r="AG321" s="121"/>
      <c r="AH321" s="121"/>
      <c r="AI321" s="121"/>
      <c r="AJ321" s="121"/>
      <c r="AK321" s="121"/>
    </row>
    <row r="322" spans="1:37" s="36" customFormat="1" x14ac:dyDescent="0.3">
      <c r="A322" s="121"/>
      <c r="B322" s="121"/>
      <c r="C322" s="121"/>
      <c r="D322" s="121"/>
      <c r="E322" s="121"/>
      <c r="F322" s="121"/>
      <c r="G322" s="121"/>
      <c r="H322" s="121"/>
      <c r="I322" s="121"/>
      <c r="J322" s="121"/>
      <c r="K322" s="121"/>
      <c r="L322" s="121"/>
      <c r="M322" s="121"/>
      <c r="N322" s="121"/>
      <c r="O322" s="121"/>
      <c r="P322" s="121"/>
      <c r="Q322" s="121"/>
      <c r="R322" s="122"/>
      <c r="S322" s="121"/>
      <c r="T322" s="121"/>
      <c r="U322" s="121"/>
      <c r="V322" s="121"/>
      <c r="W322" s="121"/>
      <c r="X322" s="121"/>
      <c r="Y322" s="121"/>
      <c r="Z322" s="121"/>
      <c r="AA322" s="121"/>
      <c r="AB322" s="121"/>
      <c r="AC322" s="121"/>
      <c r="AD322" s="121"/>
      <c r="AE322" s="121"/>
      <c r="AF322" s="121"/>
      <c r="AG322" s="121"/>
      <c r="AH322" s="121"/>
      <c r="AI322" s="121"/>
      <c r="AJ322" s="121"/>
      <c r="AK322" s="121"/>
    </row>
    <row r="323" spans="1:37" s="36" customFormat="1" x14ac:dyDescent="0.3">
      <c r="A323" s="121"/>
      <c r="B323" s="121"/>
      <c r="C323" s="121"/>
      <c r="D323" s="121"/>
      <c r="E323" s="121"/>
      <c r="F323" s="121"/>
      <c r="G323" s="121"/>
      <c r="H323" s="121"/>
      <c r="I323" s="121"/>
      <c r="J323" s="121"/>
      <c r="K323" s="121"/>
      <c r="L323" s="121"/>
      <c r="M323" s="121"/>
      <c r="N323" s="121"/>
      <c r="O323" s="121"/>
      <c r="P323" s="121"/>
      <c r="Q323" s="121"/>
      <c r="R323" s="122"/>
      <c r="S323" s="121"/>
      <c r="T323" s="121"/>
      <c r="U323" s="121"/>
      <c r="V323" s="121"/>
      <c r="W323" s="121"/>
      <c r="X323" s="121"/>
      <c r="Y323" s="121"/>
      <c r="Z323" s="121"/>
      <c r="AA323" s="121"/>
      <c r="AB323" s="121"/>
      <c r="AC323" s="121"/>
      <c r="AD323" s="121"/>
      <c r="AE323" s="121"/>
      <c r="AF323" s="121"/>
      <c r="AG323" s="121"/>
      <c r="AH323" s="121"/>
      <c r="AI323" s="121"/>
      <c r="AJ323" s="121"/>
      <c r="AK323" s="121"/>
    </row>
    <row r="324" spans="1:37" s="36" customFormat="1" x14ac:dyDescent="0.3">
      <c r="A324" s="121"/>
      <c r="B324" s="121"/>
      <c r="C324" s="121"/>
      <c r="D324" s="121"/>
      <c r="E324" s="121"/>
      <c r="F324" s="121"/>
      <c r="G324" s="121"/>
      <c r="H324" s="121"/>
      <c r="I324" s="121"/>
      <c r="J324" s="121"/>
      <c r="K324" s="121"/>
      <c r="L324" s="121"/>
      <c r="M324" s="121"/>
      <c r="N324" s="121"/>
      <c r="O324" s="121"/>
      <c r="P324" s="121"/>
      <c r="Q324" s="121"/>
      <c r="R324" s="122"/>
      <c r="S324" s="121"/>
      <c r="T324" s="121"/>
      <c r="U324" s="121"/>
      <c r="V324" s="121"/>
      <c r="W324" s="121"/>
      <c r="X324" s="121"/>
      <c r="Y324" s="121"/>
      <c r="Z324" s="121"/>
      <c r="AA324" s="121"/>
      <c r="AB324" s="121"/>
      <c r="AC324" s="121"/>
      <c r="AD324" s="121"/>
      <c r="AE324" s="121"/>
      <c r="AF324" s="121"/>
      <c r="AG324" s="121"/>
      <c r="AH324" s="121"/>
      <c r="AI324" s="121"/>
      <c r="AJ324" s="121"/>
      <c r="AK324" s="121"/>
    </row>
    <row r="325" spans="1:37" s="36" customFormat="1" x14ac:dyDescent="0.3">
      <c r="A325" s="121"/>
      <c r="B325" s="121"/>
      <c r="C325" s="121"/>
      <c r="D325" s="121"/>
      <c r="E325" s="121"/>
      <c r="F325" s="121"/>
      <c r="G325" s="121"/>
      <c r="H325" s="121"/>
      <c r="I325" s="121"/>
      <c r="J325" s="121"/>
      <c r="K325" s="121"/>
      <c r="L325" s="121"/>
      <c r="M325" s="121"/>
      <c r="N325" s="121"/>
      <c r="O325" s="121"/>
      <c r="P325" s="121"/>
      <c r="Q325" s="121"/>
      <c r="R325" s="122"/>
      <c r="S325" s="121"/>
      <c r="T325" s="121"/>
      <c r="U325" s="121"/>
      <c r="V325" s="121"/>
      <c r="W325" s="121"/>
      <c r="X325" s="121"/>
      <c r="Y325" s="121"/>
      <c r="Z325" s="121"/>
      <c r="AA325" s="121"/>
      <c r="AB325" s="121"/>
      <c r="AC325" s="121"/>
      <c r="AD325" s="121"/>
      <c r="AE325" s="121"/>
      <c r="AF325" s="121"/>
      <c r="AG325" s="121"/>
      <c r="AH325" s="121"/>
      <c r="AI325" s="121"/>
      <c r="AJ325" s="121"/>
      <c r="AK325" s="121"/>
    </row>
    <row r="326" spans="1:37" s="36" customFormat="1" x14ac:dyDescent="0.3">
      <c r="A326" s="121"/>
      <c r="B326" s="121"/>
      <c r="C326" s="121"/>
      <c r="D326" s="121"/>
      <c r="E326" s="121"/>
      <c r="F326" s="121"/>
      <c r="G326" s="121"/>
      <c r="H326" s="121"/>
      <c r="I326" s="121"/>
      <c r="J326" s="121"/>
      <c r="K326" s="121"/>
      <c r="L326" s="121"/>
      <c r="M326" s="121"/>
      <c r="N326" s="121"/>
      <c r="O326" s="121"/>
      <c r="P326" s="121"/>
      <c r="Q326" s="121"/>
      <c r="R326" s="122"/>
      <c r="S326" s="121"/>
      <c r="T326" s="121"/>
      <c r="U326" s="121"/>
      <c r="V326" s="121"/>
      <c r="W326" s="121"/>
      <c r="X326" s="121"/>
      <c r="Y326" s="121"/>
      <c r="Z326" s="121"/>
      <c r="AA326" s="121"/>
      <c r="AB326" s="121"/>
      <c r="AC326" s="121"/>
      <c r="AD326" s="121"/>
      <c r="AE326" s="121"/>
      <c r="AF326" s="121"/>
      <c r="AG326" s="121"/>
      <c r="AH326" s="121"/>
      <c r="AI326" s="121"/>
      <c r="AJ326" s="121"/>
      <c r="AK326" s="121"/>
    </row>
    <row r="327" spans="1:37" s="36" customFormat="1" x14ac:dyDescent="0.3">
      <c r="A327" s="121"/>
      <c r="B327" s="121"/>
      <c r="C327" s="121"/>
      <c r="D327" s="121"/>
      <c r="E327" s="121"/>
      <c r="F327" s="121"/>
      <c r="G327" s="121"/>
      <c r="H327" s="121"/>
      <c r="I327" s="121"/>
      <c r="J327" s="121"/>
      <c r="K327" s="121"/>
      <c r="L327" s="121"/>
      <c r="M327" s="121"/>
      <c r="N327" s="121"/>
      <c r="O327" s="121"/>
      <c r="P327" s="121"/>
      <c r="Q327" s="121"/>
      <c r="R327" s="122"/>
      <c r="S327" s="121"/>
      <c r="T327" s="121"/>
      <c r="U327" s="121"/>
      <c r="V327" s="121"/>
      <c r="W327" s="121"/>
      <c r="X327" s="121"/>
      <c r="Y327" s="121"/>
      <c r="Z327" s="121"/>
      <c r="AA327" s="121"/>
      <c r="AB327" s="121"/>
      <c r="AC327" s="121"/>
      <c r="AD327" s="121"/>
      <c r="AE327" s="121"/>
      <c r="AF327" s="121"/>
      <c r="AG327" s="121"/>
      <c r="AH327" s="121"/>
      <c r="AI327" s="121"/>
      <c r="AJ327" s="121"/>
      <c r="AK327" s="121"/>
    </row>
    <row r="328" spans="1:37" s="36" customFormat="1" x14ac:dyDescent="0.3">
      <c r="A328" s="121"/>
      <c r="B328" s="121"/>
      <c r="C328" s="121"/>
      <c r="D328" s="121"/>
      <c r="E328" s="121"/>
      <c r="F328" s="121"/>
      <c r="G328" s="121"/>
      <c r="H328" s="121"/>
      <c r="I328" s="121"/>
      <c r="J328" s="121"/>
      <c r="K328" s="121"/>
      <c r="L328" s="121"/>
      <c r="M328" s="121"/>
      <c r="N328" s="121"/>
      <c r="O328" s="121"/>
      <c r="P328" s="121"/>
      <c r="Q328" s="121"/>
      <c r="R328" s="122"/>
      <c r="S328" s="121"/>
      <c r="T328" s="121"/>
      <c r="U328" s="121"/>
      <c r="V328" s="121"/>
      <c r="W328" s="121"/>
      <c r="X328" s="121"/>
      <c r="Y328" s="121"/>
      <c r="Z328" s="121"/>
      <c r="AA328" s="121"/>
      <c r="AB328" s="121"/>
      <c r="AC328" s="121"/>
      <c r="AD328" s="121"/>
      <c r="AE328" s="121"/>
      <c r="AF328" s="121"/>
      <c r="AG328" s="121"/>
      <c r="AH328" s="121"/>
      <c r="AI328" s="121"/>
      <c r="AJ328" s="121"/>
      <c r="AK328" s="121"/>
    </row>
    <row r="329" spans="1:37" s="36" customFormat="1" x14ac:dyDescent="0.3">
      <c r="A329" s="121"/>
      <c r="B329" s="121"/>
      <c r="C329" s="121"/>
      <c r="D329" s="121"/>
      <c r="E329" s="121"/>
      <c r="F329" s="121"/>
      <c r="G329" s="121"/>
      <c r="H329" s="121"/>
      <c r="I329" s="121"/>
      <c r="J329" s="121"/>
      <c r="K329" s="121"/>
      <c r="L329" s="121"/>
      <c r="M329" s="121"/>
      <c r="N329" s="121"/>
      <c r="O329" s="121"/>
      <c r="P329" s="121"/>
      <c r="Q329" s="121"/>
      <c r="R329" s="122"/>
      <c r="S329" s="121"/>
      <c r="T329" s="121"/>
      <c r="U329" s="121"/>
      <c r="V329" s="121"/>
      <c r="W329" s="121"/>
      <c r="X329" s="121"/>
      <c r="Y329" s="121"/>
      <c r="Z329" s="121"/>
      <c r="AA329" s="121"/>
      <c r="AB329" s="121"/>
      <c r="AC329" s="121"/>
      <c r="AD329" s="121"/>
      <c r="AE329" s="121"/>
      <c r="AF329" s="121"/>
      <c r="AG329" s="121"/>
      <c r="AH329" s="121"/>
      <c r="AI329" s="121"/>
      <c r="AJ329" s="121"/>
      <c r="AK329" s="121"/>
    </row>
    <row r="330" spans="1:37" s="36" customFormat="1" x14ac:dyDescent="0.3">
      <c r="A330" s="121"/>
      <c r="B330" s="121"/>
      <c r="C330" s="121"/>
      <c r="D330" s="121"/>
      <c r="E330" s="121"/>
      <c r="F330" s="121"/>
      <c r="G330" s="121"/>
      <c r="H330" s="121"/>
      <c r="I330" s="121"/>
      <c r="J330" s="121"/>
      <c r="K330" s="121"/>
      <c r="L330" s="121"/>
      <c r="M330" s="121"/>
      <c r="N330" s="121"/>
      <c r="O330" s="121"/>
      <c r="P330" s="121"/>
      <c r="Q330" s="121"/>
      <c r="R330" s="122"/>
      <c r="S330" s="121"/>
      <c r="T330" s="121"/>
      <c r="U330" s="121"/>
      <c r="V330" s="121"/>
      <c r="W330" s="121"/>
      <c r="X330" s="121"/>
      <c r="Y330" s="121"/>
      <c r="Z330" s="121"/>
      <c r="AA330" s="121"/>
      <c r="AB330" s="121"/>
      <c r="AC330" s="121"/>
      <c r="AD330" s="121"/>
      <c r="AE330" s="121"/>
      <c r="AF330" s="121"/>
      <c r="AG330" s="121"/>
      <c r="AH330" s="121"/>
      <c r="AI330" s="121"/>
      <c r="AJ330" s="121"/>
      <c r="AK330" s="121"/>
    </row>
    <row r="331" spans="1:37" s="36" customFormat="1" x14ac:dyDescent="0.3">
      <c r="A331" s="121"/>
      <c r="B331" s="121"/>
      <c r="C331" s="121"/>
      <c r="D331" s="121"/>
      <c r="E331" s="121"/>
      <c r="F331" s="121"/>
      <c r="G331" s="121"/>
      <c r="H331" s="121"/>
      <c r="I331" s="121"/>
      <c r="J331" s="121"/>
      <c r="K331" s="121"/>
      <c r="L331" s="121"/>
      <c r="M331" s="121"/>
      <c r="N331" s="121"/>
      <c r="O331" s="121"/>
      <c r="P331" s="121"/>
      <c r="Q331" s="121"/>
      <c r="R331" s="122"/>
      <c r="S331" s="121"/>
      <c r="T331" s="121"/>
      <c r="U331" s="121"/>
      <c r="V331" s="121"/>
      <c r="W331" s="121"/>
      <c r="X331" s="121"/>
      <c r="Y331" s="121"/>
      <c r="Z331" s="121"/>
      <c r="AA331" s="121"/>
      <c r="AB331" s="121"/>
      <c r="AC331" s="121"/>
      <c r="AD331" s="121"/>
      <c r="AE331" s="121"/>
      <c r="AF331" s="121"/>
      <c r="AG331" s="121"/>
      <c r="AH331" s="121"/>
      <c r="AI331" s="121"/>
      <c r="AJ331" s="121"/>
      <c r="AK331" s="121"/>
    </row>
    <row r="332" spans="1:37" s="36" customFormat="1" x14ac:dyDescent="0.3">
      <c r="A332" s="121"/>
      <c r="B332" s="121"/>
      <c r="C332" s="121"/>
      <c r="D332" s="121"/>
      <c r="E332" s="121"/>
      <c r="F332" s="121"/>
      <c r="G332" s="121"/>
      <c r="H332" s="121"/>
      <c r="I332" s="121"/>
      <c r="J332" s="121"/>
      <c r="K332" s="121"/>
      <c r="L332" s="121"/>
      <c r="M332" s="121"/>
      <c r="N332" s="121"/>
      <c r="O332" s="121"/>
      <c r="P332" s="121"/>
      <c r="Q332" s="121"/>
      <c r="R332" s="122"/>
      <c r="S332" s="121"/>
      <c r="T332" s="121"/>
      <c r="U332" s="121"/>
      <c r="V332" s="121"/>
      <c r="W332" s="121"/>
      <c r="X332" s="121"/>
      <c r="Y332" s="121"/>
      <c r="Z332" s="121"/>
      <c r="AA332" s="121"/>
      <c r="AB332" s="121"/>
      <c r="AC332" s="121"/>
      <c r="AD332" s="121"/>
      <c r="AE332" s="121"/>
      <c r="AF332" s="121"/>
      <c r="AG332" s="121"/>
      <c r="AH332" s="121"/>
      <c r="AI332" s="121"/>
      <c r="AJ332" s="121"/>
      <c r="AK332" s="121"/>
    </row>
    <row r="333" spans="1:37" s="36" customFormat="1" x14ac:dyDescent="0.3">
      <c r="A333" s="121"/>
      <c r="B333" s="121"/>
      <c r="C333" s="121"/>
      <c r="D333" s="121"/>
      <c r="E333" s="121"/>
      <c r="F333" s="121"/>
      <c r="G333" s="121"/>
      <c r="H333" s="121"/>
      <c r="I333" s="121"/>
      <c r="J333" s="121"/>
      <c r="K333" s="121"/>
      <c r="L333" s="121"/>
      <c r="M333" s="121"/>
      <c r="N333" s="121"/>
      <c r="O333" s="121"/>
      <c r="P333" s="121"/>
      <c r="Q333" s="121"/>
      <c r="R333" s="122"/>
      <c r="S333" s="121"/>
      <c r="T333" s="121"/>
      <c r="U333" s="121"/>
      <c r="V333" s="121"/>
      <c r="W333" s="121"/>
      <c r="X333" s="121"/>
      <c r="Y333" s="121"/>
      <c r="Z333" s="121"/>
      <c r="AA333" s="121"/>
      <c r="AB333" s="121"/>
      <c r="AC333" s="121"/>
      <c r="AD333" s="121"/>
      <c r="AE333" s="121"/>
      <c r="AF333" s="121"/>
      <c r="AG333" s="121"/>
      <c r="AH333" s="121"/>
      <c r="AI333" s="121"/>
      <c r="AJ333" s="121"/>
      <c r="AK333" s="121"/>
    </row>
    <row r="334" spans="1:37" s="36" customFormat="1" x14ac:dyDescent="0.3">
      <c r="A334" s="121"/>
      <c r="B334" s="121"/>
      <c r="C334" s="121"/>
      <c r="D334" s="121"/>
      <c r="E334" s="121"/>
      <c r="F334" s="121"/>
      <c r="G334" s="121"/>
      <c r="H334" s="121"/>
      <c r="I334" s="121"/>
      <c r="J334" s="121"/>
      <c r="K334" s="121"/>
      <c r="L334" s="121"/>
      <c r="M334" s="121"/>
      <c r="N334" s="121"/>
      <c r="O334" s="121"/>
      <c r="P334" s="121"/>
      <c r="Q334" s="121"/>
      <c r="R334" s="122"/>
      <c r="S334" s="121"/>
      <c r="T334" s="121"/>
      <c r="U334" s="121"/>
      <c r="V334" s="121"/>
      <c r="W334" s="121"/>
      <c r="X334" s="121"/>
      <c r="Y334" s="121"/>
      <c r="Z334" s="121"/>
      <c r="AA334" s="121"/>
      <c r="AB334" s="121"/>
      <c r="AC334" s="121"/>
      <c r="AD334" s="121"/>
      <c r="AE334" s="121"/>
      <c r="AF334" s="121"/>
      <c r="AG334" s="121"/>
      <c r="AH334" s="121"/>
      <c r="AI334" s="121"/>
      <c r="AJ334" s="121"/>
      <c r="AK334" s="121"/>
    </row>
    <row r="335" spans="1:37" s="36" customFormat="1" x14ac:dyDescent="0.3">
      <c r="A335" s="121"/>
      <c r="B335" s="121"/>
      <c r="C335" s="121"/>
      <c r="D335" s="121"/>
      <c r="E335" s="121"/>
      <c r="F335" s="121"/>
      <c r="G335" s="121"/>
      <c r="H335" s="121"/>
      <c r="I335" s="121"/>
      <c r="J335" s="121"/>
      <c r="K335" s="121"/>
      <c r="L335" s="121"/>
      <c r="M335" s="121"/>
      <c r="N335" s="121"/>
      <c r="O335" s="121"/>
      <c r="P335" s="121"/>
      <c r="Q335" s="121"/>
      <c r="R335" s="122"/>
      <c r="S335" s="121"/>
      <c r="T335" s="121"/>
      <c r="U335" s="121"/>
      <c r="V335" s="121"/>
      <c r="W335" s="121"/>
      <c r="X335" s="121"/>
      <c r="Y335" s="121"/>
      <c r="Z335" s="121"/>
      <c r="AA335" s="121"/>
      <c r="AB335" s="121"/>
      <c r="AC335" s="121"/>
      <c r="AD335" s="121"/>
      <c r="AE335" s="121"/>
      <c r="AF335" s="121"/>
      <c r="AG335" s="121"/>
      <c r="AH335" s="121"/>
      <c r="AI335" s="121"/>
      <c r="AJ335" s="121"/>
      <c r="AK335" s="121"/>
    </row>
    <row r="336" spans="1:37" s="36" customFormat="1" x14ac:dyDescent="0.3">
      <c r="A336" s="121"/>
      <c r="B336" s="121"/>
      <c r="C336" s="121"/>
      <c r="D336" s="121"/>
      <c r="E336" s="121"/>
      <c r="F336" s="121"/>
      <c r="G336" s="121"/>
      <c r="H336" s="121"/>
      <c r="I336" s="121"/>
      <c r="J336" s="121"/>
      <c r="K336" s="121"/>
      <c r="L336" s="121"/>
      <c r="M336" s="121"/>
      <c r="N336" s="121"/>
      <c r="O336" s="121"/>
      <c r="P336" s="121"/>
      <c r="Q336" s="121"/>
      <c r="R336" s="122"/>
      <c r="S336" s="121"/>
      <c r="T336" s="121"/>
      <c r="U336" s="121"/>
      <c r="V336" s="121"/>
      <c r="W336" s="121"/>
      <c r="X336" s="121"/>
      <c r="Y336" s="121"/>
      <c r="Z336" s="121"/>
      <c r="AA336" s="121"/>
      <c r="AB336" s="121"/>
      <c r="AC336" s="121"/>
      <c r="AD336" s="121"/>
      <c r="AE336" s="121"/>
      <c r="AF336" s="121"/>
      <c r="AG336" s="121"/>
      <c r="AH336" s="121"/>
      <c r="AI336" s="121"/>
      <c r="AJ336" s="121"/>
      <c r="AK336" s="121"/>
    </row>
    <row r="337" spans="1:37" s="36" customFormat="1" x14ac:dyDescent="0.3">
      <c r="A337" s="121"/>
      <c r="B337" s="121"/>
      <c r="C337" s="121"/>
      <c r="D337" s="121"/>
      <c r="E337" s="121"/>
      <c r="F337" s="121"/>
      <c r="G337" s="121"/>
      <c r="H337" s="121"/>
      <c r="I337" s="121"/>
      <c r="J337" s="121"/>
      <c r="K337" s="121"/>
      <c r="L337" s="121"/>
      <c r="M337" s="121"/>
      <c r="N337" s="121"/>
      <c r="O337" s="121"/>
      <c r="P337" s="121"/>
      <c r="Q337" s="121"/>
      <c r="R337" s="122"/>
      <c r="S337" s="121"/>
      <c r="T337" s="121"/>
      <c r="U337" s="121"/>
      <c r="V337" s="121"/>
      <c r="W337" s="121"/>
      <c r="X337" s="121"/>
      <c r="Y337" s="121"/>
      <c r="Z337" s="121"/>
      <c r="AA337" s="121"/>
      <c r="AB337" s="121"/>
      <c r="AC337" s="121"/>
      <c r="AD337" s="121"/>
      <c r="AE337" s="121"/>
      <c r="AF337" s="121"/>
      <c r="AG337" s="121"/>
      <c r="AH337" s="121"/>
      <c r="AI337" s="121"/>
      <c r="AJ337" s="121"/>
      <c r="AK337" s="121"/>
    </row>
    <row r="338" spans="1:37" s="36" customFormat="1" x14ac:dyDescent="0.3">
      <c r="A338" s="121"/>
      <c r="B338" s="121"/>
      <c r="C338" s="121"/>
      <c r="D338" s="121"/>
      <c r="E338" s="121"/>
      <c r="F338" s="121"/>
      <c r="G338" s="121"/>
      <c r="H338" s="121"/>
      <c r="I338" s="121"/>
      <c r="J338" s="121"/>
      <c r="K338" s="121"/>
      <c r="L338" s="121"/>
      <c r="M338" s="121"/>
      <c r="N338" s="121"/>
      <c r="O338" s="121"/>
      <c r="P338" s="121"/>
      <c r="Q338" s="121"/>
      <c r="R338" s="122"/>
      <c r="S338" s="121"/>
      <c r="T338" s="121"/>
      <c r="U338" s="121"/>
      <c r="V338" s="121"/>
      <c r="W338" s="121"/>
      <c r="X338" s="121"/>
      <c r="Y338" s="121"/>
      <c r="Z338" s="121"/>
      <c r="AA338" s="121"/>
      <c r="AB338" s="121"/>
      <c r="AC338" s="121"/>
      <c r="AD338" s="121"/>
      <c r="AE338" s="121"/>
      <c r="AF338" s="121"/>
      <c r="AG338" s="121"/>
      <c r="AH338" s="121"/>
      <c r="AI338" s="121"/>
      <c r="AJ338" s="121"/>
      <c r="AK338" s="121"/>
    </row>
    <row r="339" spans="1:37" s="36" customFormat="1" x14ac:dyDescent="0.3">
      <c r="A339" s="121"/>
      <c r="B339" s="121"/>
      <c r="C339" s="121"/>
      <c r="D339" s="121"/>
      <c r="E339" s="121"/>
      <c r="F339" s="121"/>
      <c r="G339" s="121"/>
      <c r="H339" s="121"/>
      <c r="I339" s="121"/>
      <c r="J339" s="121"/>
      <c r="K339" s="121"/>
      <c r="L339" s="121"/>
      <c r="M339" s="121"/>
      <c r="N339" s="121"/>
      <c r="O339" s="121"/>
      <c r="P339" s="121"/>
      <c r="Q339" s="121"/>
      <c r="R339" s="122"/>
      <c r="S339" s="121"/>
      <c r="T339" s="121"/>
      <c r="U339" s="121"/>
      <c r="V339" s="121"/>
      <c r="W339" s="121"/>
      <c r="X339" s="121"/>
      <c r="Y339" s="121"/>
      <c r="Z339" s="121"/>
      <c r="AA339" s="121"/>
      <c r="AB339" s="121"/>
      <c r="AC339" s="121"/>
      <c r="AD339" s="121"/>
      <c r="AE339" s="121"/>
      <c r="AF339" s="121"/>
      <c r="AG339" s="121"/>
      <c r="AH339" s="121"/>
      <c r="AI339" s="121"/>
      <c r="AJ339" s="121"/>
      <c r="AK339" s="121"/>
    </row>
    <row r="340" spans="1:37" s="36" customFormat="1" x14ac:dyDescent="0.3">
      <c r="A340" s="121"/>
      <c r="B340" s="121"/>
      <c r="C340" s="121"/>
      <c r="D340" s="121"/>
      <c r="E340" s="121"/>
      <c r="F340" s="121"/>
      <c r="G340" s="121"/>
      <c r="H340" s="121"/>
      <c r="I340" s="121"/>
      <c r="J340" s="121"/>
      <c r="K340" s="121"/>
      <c r="L340" s="121"/>
      <c r="M340" s="121"/>
      <c r="N340" s="121"/>
      <c r="O340" s="121"/>
      <c r="P340" s="121"/>
      <c r="Q340" s="121"/>
      <c r="R340" s="122"/>
      <c r="S340" s="121"/>
      <c r="T340" s="121"/>
      <c r="U340" s="121"/>
      <c r="V340" s="121"/>
      <c r="W340" s="121"/>
      <c r="X340" s="121"/>
      <c r="Y340" s="121"/>
      <c r="Z340" s="121"/>
      <c r="AA340" s="121"/>
      <c r="AB340" s="121"/>
      <c r="AC340" s="121"/>
      <c r="AD340" s="121"/>
      <c r="AE340" s="121"/>
      <c r="AF340" s="121"/>
      <c r="AG340" s="121"/>
      <c r="AH340" s="121"/>
      <c r="AI340" s="121"/>
      <c r="AJ340" s="121"/>
      <c r="AK340" s="121"/>
    </row>
    <row r="341" spans="1:37" s="36" customFormat="1" x14ac:dyDescent="0.3">
      <c r="A341" s="121"/>
      <c r="B341" s="121"/>
      <c r="C341" s="121"/>
      <c r="D341" s="121"/>
      <c r="E341" s="121"/>
      <c r="F341" s="121"/>
      <c r="G341" s="121"/>
      <c r="H341" s="121"/>
      <c r="I341" s="121"/>
      <c r="J341" s="121"/>
      <c r="K341" s="121"/>
      <c r="L341" s="121"/>
      <c r="M341" s="121"/>
      <c r="N341" s="121"/>
      <c r="O341" s="121"/>
      <c r="P341" s="121"/>
      <c r="Q341" s="121"/>
      <c r="R341" s="122"/>
      <c r="S341" s="121"/>
      <c r="T341" s="121"/>
      <c r="U341" s="121"/>
      <c r="V341" s="121"/>
      <c r="W341" s="121"/>
      <c r="X341" s="121"/>
      <c r="Y341" s="121"/>
      <c r="Z341" s="121"/>
      <c r="AA341" s="121"/>
      <c r="AB341" s="121"/>
      <c r="AC341" s="121"/>
      <c r="AD341" s="121"/>
      <c r="AE341" s="121"/>
      <c r="AF341" s="121"/>
      <c r="AG341" s="121"/>
      <c r="AH341" s="121"/>
      <c r="AI341" s="121"/>
      <c r="AJ341" s="121"/>
      <c r="AK341" s="121"/>
    </row>
    <row r="342" spans="1:37" s="36" customFormat="1" x14ac:dyDescent="0.3">
      <c r="A342" s="121"/>
      <c r="B342" s="121"/>
      <c r="C342" s="121"/>
      <c r="D342" s="121"/>
      <c r="E342" s="121"/>
      <c r="F342" s="121"/>
      <c r="G342" s="121"/>
      <c r="H342" s="121"/>
      <c r="I342" s="121"/>
      <c r="J342" s="121"/>
      <c r="K342" s="121"/>
      <c r="L342" s="121"/>
      <c r="M342" s="121"/>
      <c r="N342" s="121"/>
      <c r="O342" s="121"/>
      <c r="P342" s="121"/>
      <c r="Q342" s="121"/>
      <c r="R342" s="122"/>
      <c r="S342" s="121"/>
      <c r="T342" s="121"/>
      <c r="U342" s="121"/>
      <c r="V342" s="121"/>
      <c r="W342" s="121"/>
      <c r="X342" s="121"/>
      <c r="Y342" s="121"/>
      <c r="Z342" s="121"/>
      <c r="AA342" s="121"/>
      <c r="AB342" s="121"/>
      <c r="AC342" s="121"/>
      <c r="AD342" s="121"/>
      <c r="AE342" s="121"/>
      <c r="AF342" s="121"/>
      <c r="AG342" s="121"/>
      <c r="AH342" s="121"/>
      <c r="AI342" s="121"/>
      <c r="AJ342" s="121"/>
      <c r="AK342" s="121"/>
    </row>
    <row r="343" spans="1:37" s="36" customFormat="1" x14ac:dyDescent="0.3">
      <c r="A343" s="121"/>
      <c r="B343" s="121"/>
      <c r="C343" s="121"/>
      <c r="D343" s="121"/>
      <c r="E343" s="121"/>
      <c r="F343" s="121"/>
      <c r="G343" s="121"/>
      <c r="H343" s="121"/>
      <c r="I343" s="121"/>
      <c r="J343" s="121"/>
      <c r="K343" s="121"/>
      <c r="L343" s="121"/>
      <c r="M343" s="121"/>
      <c r="N343" s="121"/>
      <c r="O343" s="121"/>
      <c r="P343" s="121"/>
      <c r="Q343" s="121"/>
      <c r="R343" s="122"/>
      <c r="S343" s="121"/>
      <c r="T343" s="121"/>
      <c r="U343" s="121"/>
      <c r="V343" s="121"/>
      <c r="W343" s="121"/>
      <c r="X343" s="121"/>
      <c r="Y343" s="121"/>
      <c r="Z343" s="121"/>
      <c r="AA343" s="121"/>
      <c r="AB343" s="121"/>
      <c r="AC343" s="121"/>
      <c r="AD343" s="121"/>
      <c r="AE343" s="121"/>
      <c r="AF343" s="121"/>
      <c r="AG343" s="121"/>
      <c r="AH343" s="121"/>
      <c r="AI343" s="121"/>
      <c r="AJ343" s="121"/>
      <c r="AK343" s="121"/>
    </row>
    <row r="344" spans="1:37" s="36" customFormat="1" x14ac:dyDescent="0.3">
      <c r="A344" s="121"/>
      <c r="B344" s="121"/>
      <c r="C344" s="121"/>
      <c r="D344" s="121"/>
      <c r="E344" s="121"/>
      <c r="F344" s="121"/>
      <c r="G344" s="121"/>
      <c r="H344" s="121"/>
      <c r="I344" s="121"/>
      <c r="J344" s="121"/>
      <c r="K344" s="121"/>
      <c r="L344" s="121"/>
      <c r="M344" s="121"/>
      <c r="N344" s="121"/>
      <c r="O344" s="121"/>
      <c r="P344" s="121"/>
      <c r="Q344" s="121"/>
      <c r="R344" s="122"/>
      <c r="S344" s="121"/>
      <c r="T344" s="121"/>
      <c r="U344" s="121"/>
      <c r="V344" s="121"/>
      <c r="W344" s="121"/>
      <c r="X344" s="121"/>
      <c r="Y344" s="121"/>
      <c r="Z344" s="121"/>
      <c r="AA344" s="121"/>
      <c r="AB344" s="121"/>
      <c r="AC344" s="121"/>
      <c r="AD344" s="121"/>
      <c r="AE344" s="121"/>
      <c r="AF344" s="121"/>
      <c r="AG344" s="121"/>
      <c r="AH344" s="121"/>
      <c r="AI344" s="121"/>
      <c r="AJ344" s="121"/>
      <c r="AK344" s="121"/>
    </row>
    <row r="345" spans="1:37" s="36" customFormat="1" x14ac:dyDescent="0.3">
      <c r="A345" s="121"/>
      <c r="B345" s="121"/>
      <c r="C345" s="121"/>
      <c r="D345" s="121"/>
      <c r="E345" s="121"/>
      <c r="F345" s="121"/>
      <c r="G345" s="121"/>
      <c r="H345" s="121"/>
      <c r="I345" s="121"/>
      <c r="J345" s="121"/>
      <c r="K345" s="121"/>
      <c r="L345" s="121"/>
      <c r="M345" s="121"/>
      <c r="N345" s="121"/>
      <c r="O345" s="121"/>
      <c r="P345" s="121"/>
      <c r="Q345" s="121"/>
      <c r="R345" s="122"/>
      <c r="S345" s="121"/>
      <c r="T345" s="121"/>
      <c r="U345" s="121"/>
      <c r="V345" s="121"/>
      <c r="W345" s="121"/>
      <c r="X345" s="121"/>
      <c r="Y345" s="121"/>
      <c r="Z345" s="121"/>
      <c r="AA345" s="121"/>
      <c r="AB345" s="121"/>
      <c r="AC345" s="121"/>
      <c r="AD345" s="121"/>
      <c r="AE345" s="121"/>
      <c r="AF345" s="121"/>
      <c r="AG345" s="121"/>
      <c r="AH345" s="121"/>
      <c r="AI345" s="121"/>
      <c r="AJ345" s="121"/>
      <c r="AK345" s="121"/>
    </row>
    <row r="346" spans="1:37" s="36" customFormat="1" x14ac:dyDescent="0.3">
      <c r="A346" s="121"/>
      <c r="B346" s="121"/>
      <c r="C346" s="121"/>
      <c r="D346" s="121"/>
      <c r="E346" s="121"/>
      <c r="F346" s="121"/>
      <c r="G346" s="121"/>
      <c r="H346" s="121"/>
      <c r="I346" s="121"/>
      <c r="J346" s="121"/>
      <c r="K346" s="121"/>
      <c r="L346" s="121"/>
      <c r="M346" s="121"/>
      <c r="N346" s="121"/>
      <c r="O346" s="121"/>
      <c r="P346" s="121"/>
      <c r="Q346" s="121"/>
      <c r="R346" s="122"/>
      <c r="S346" s="121"/>
      <c r="T346" s="121"/>
      <c r="U346" s="121"/>
      <c r="V346" s="121"/>
      <c r="W346" s="121"/>
      <c r="X346" s="121"/>
      <c r="Y346" s="121"/>
      <c r="Z346" s="121"/>
      <c r="AA346" s="121"/>
      <c r="AB346" s="121"/>
      <c r="AC346" s="121"/>
      <c r="AD346" s="121"/>
      <c r="AE346" s="121"/>
      <c r="AF346" s="121"/>
      <c r="AG346" s="121"/>
      <c r="AH346" s="121"/>
      <c r="AI346" s="121"/>
      <c r="AJ346" s="121"/>
      <c r="AK346" s="121"/>
    </row>
    <row r="347" spans="1:37" s="36" customFormat="1" x14ac:dyDescent="0.3">
      <c r="A347" s="121"/>
      <c r="B347" s="121"/>
      <c r="C347" s="121"/>
      <c r="D347" s="121"/>
      <c r="E347" s="121"/>
      <c r="F347" s="121"/>
      <c r="G347" s="121"/>
      <c r="H347" s="121"/>
      <c r="I347" s="121"/>
      <c r="J347" s="121"/>
      <c r="K347" s="121"/>
      <c r="L347" s="121"/>
      <c r="M347" s="121"/>
      <c r="N347" s="121"/>
      <c r="O347" s="121"/>
      <c r="P347" s="121"/>
      <c r="Q347" s="121"/>
      <c r="R347" s="122"/>
      <c r="S347" s="121"/>
      <c r="T347" s="121"/>
      <c r="U347" s="121"/>
      <c r="V347" s="121"/>
      <c r="W347" s="121"/>
      <c r="X347" s="121"/>
      <c r="Y347" s="121"/>
      <c r="Z347" s="121"/>
      <c r="AA347" s="121"/>
      <c r="AB347" s="121"/>
      <c r="AC347" s="121"/>
      <c r="AD347" s="121"/>
      <c r="AE347" s="121"/>
      <c r="AF347" s="121"/>
      <c r="AG347" s="121"/>
      <c r="AH347" s="121"/>
      <c r="AI347" s="121"/>
      <c r="AJ347" s="121"/>
      <c r="AK347" s="121"/>
    </row>
    <row r="348" spans="1:37" s="36" customFormat="1" x14ac:dyDescent="0.3">
      <c r="A348" s="121"/>
      <c r="B348" s="121"/>
      <c r="C348" s="121"/>
      <c r="D348" s="121"/>
      <c r="E348" s="121"/>
      <c r="F348" s="121"/>
      <c r="G348" s="121"/>
      <c r="H348" s="121"/>
      <c r="I348" s="121"/>
      <c r="J348" s="121"/>
      <c r="K348" s="121"/>
      <c r="L348" s="121"/>
      <c r="M348" s="121"/>
      <c r="N348" s="121"/>
      <c r="O348" s="121"/>
      <c r="P348" s="121"/>
      <c r="Q348" s="121"/>
      <c r="R348" s="122"/>
      <c r="S348" s="121"/>
      <c r="T348" s="121"/>
      <c r="U348" s="121"/>
      <c r="V348" s="121"/>
      <c r="W348" s="121"/>
      <c r="X348" s="121"/>
      <c r="Y348" s="121"/>
      <c r="Z348" s="121"/>
      <c r="AA348" s="121"/>
      <c r="AB348" s="121"/>
      <c r="AC348" s="121"/>
      <c r="AD348" s="121"/>
      <c r="AE348" s="121"/>
      <c r="AF348" s="121"/>
      <c r="AG348" s="121"/>
      <c r="AH348" s="121"/>
      <c r="AI348" s="121"/>
      <c r="AJ348" s="121"/>
      <c r="AK348" s="121"/>
    </row>
    <row r="349" spans="1:37" s="36" customFormat="1" x14ac:dyDescent="0.3">
      <c r="A349" s="121"/>
      <c r="B349" s="121"/>
      <c r="C349" s="121"/>
      <c r="D349" s="121"/>
      <c r="E349" s="121"/>
      <c r="F349" s="121"/>
      <c r="G349" s="121"/>
      <c r="H349" s="121"/>
      <c r="I349" s="121"/>
      <c r="J349" s="121"/>
      <c r="K349" s="121"/>
      <c r="L349" s="121"/>
      <c r="M349" s="121"/>
      <c r="N349" s="121"/>
      <c r="O349" s="121"/>
      <c r="P349" s="121"/>
      <c r="Q349" s="121"/>
      <c r="R349" s="122"/>
      <c r="S349" s="121"/>
      <c r="T349" s="121"/>
      <c r="U349" s="121"/>
      <c r="V349" s="121"/>
      <c r="W349" s="121"/>
      <c r="X349" s="121"/>
      <c r="Y349" s="121"/>
      <c r="Z349" s="121"/>
      <c r="AA349" s="121"/>
      <c r="AB349" s="121"/>
      <c r="AC349" s="121"/>
      <c r="AD349" s="121"/>
      <c r="AE349" s="121"/>
      <c r="AF349" s="121"/>
      <c r="AG349" s="121"/>
      <c r="AH349" s="121"/>
      <c r="AI349" s="121"/>
      <c r="AJ349" s="121"/>
      <c r="AK349" s="121"/>
    </row>
    <row r="350" spans="1:37" s="36" customFormat="1" x14ac:dyDescent="0.3">
      <c r="A350" s="121"/>
      <c r="B350" s="121"/>
      <c r="C350" s="121"/>
      <c r="D350" s="121"/>
      <c r="E350" s="121"/>
      <c r="F350" s="121"/>
      <c r="G350" s="121"/>
      <c r="H350" s="121"/>
      <c r="I350" s="121"/>
      <c r="J350" s="121"/>
      <c r="K350" s="121"/>
      <c r="L350" s="121"/>
      <c r="M350" s="121"/>
      <c r="N350" s="121"/>
      <c r="O350" s="121"/>
      <c r="P350" s="121"/>
      <c r="Q350" s="121"/>
      <c r="R350" s="122"/>
      <c r="S350" s="121"/>
      <c r="T350" s="121"/>
      <c r="U350" s="121"/>
      <c r="V350" s="121"/>
      <c r="W350" s="121"/>
      <c r="X350" s="121"/>
      <c r="Y350" s="121"/>
      <c r="Z350" s="121"/>
      <c r="AA350" s="121"/>
      <c r="AB350" s="121"/>
      <c r="AC350" s="121"/>
      <c r="AD350" s="121"/>
      <c r="AE350" s="121"/>
      <c r="AF350" s="121"/>
      <c r="AG350" s="121"/>
      <c r="AH350" s="121"/>
      <c r="AI350" s="121"/>
      <c r="AJ350" s="121"/>
      <c r="AK350" s="121"/>
    </row>
    <row r="351" spans="1:37" s="36" customFormat="1" x14ac:dyDescent="0.3">
      <c r="A351" s="121"/>
      <c r="B351" s="121"/>
      <c r="C351" s="121"/>
      <c r="D351" s="121"/>
      <c r="E351" s="121"/>
      <c r="F351" s="121"/>
      <c r="G351" s="121"/>
      <c r="H351" s="121"/>
      <c r="I351" s="121"/>
      <c r="J351" s="121"/>
      <c r="K351" s="121"/>
      <c r="L351" s="121"/>
      <c r="M351" s="121"/>
      <c r="N351" s="121"/>
      <c r="O351" s="121"/>
      <c r="P351" s="121"/>
      <c r="Q351" s="121"/>
      <c r="R351" s="122"/>
      <c r="S351" s="121"/>
      <c r="T351" s="121"/>
      <c r="U351" s="121"/>
      <c r="V351" s="121"/>
      <c r="W351" s="121"/>
      <c r="X351" s="121"/>
      <c r="Y351" s="121"/>
      <c r="Z351" s="121"/>
      <c r="AA351" s="121"/>
      <c r="AB351" s="121"/>
      <c r="AC351" s="121"/>
      <c r="AD351" s="121"/>
      <c r="AE351" s="121"/>
      <c r="AF351" s="121"/>
      <c r="AG351" s="121"/>
      <c r="AH351" s="121"/>
      <c r="AI351" s="121"/>
      <c r="AJ351" s="121"/>
      <c r="AK351" s="121"/>
    </row>
    <row r="352" spans="1:37" s="36" customFormat="1" x14ac:dyDescent="0.3">
      <c r="A352" s="121"/>
      <c r="B352" s="121"/>
      <c r="C352" s="121"/>
      <c r="D352" s="121"/>
      <c r="E352" s="121"/>
      <c r="F352" s="121"/>
      <c r="G352" s="121"/>
      <c r="H352" s="121"/>
      <c r="I352" s="121"/>
      <c r="J352" s="121"/>
      <c r="K352" s="121"/>
      <c r="L352" s="121"/>
      <c r="M352" s="121"/>
      <c r="N352" s="121"/>
      <c r="O352" s="121"/>
      <c r="P352" s="121"/>
      <c r="Q352" s="121"/>
      <c r="R352" s="122"/>
      <c r="S352" s="121"/>
      <c r="T352" s="121"/>
      <c r="U352" s="121"/>
      <c r="V352" s="121"/>
      <c r="W352" s="121"/>
      <c r="X352" s="121"/>
      <c r="Y352" s="121"/>
      <c r="Z352" s="121"/>
      <c r="AA352" s="121"/>
      <c r="AB352" s="121"/>
      <c r="AC352" s="121"/>
      <c r="AD352" s="121"/>
      <c r="AE352" s="121"/>
      <c r="AF352" s="121"/>
      <c r="AG352" s="121"/>
      <c r="AH352" s="121"/>
      <c r="AI352" s="121"/>
      <c r="AJ352" s="121"/>
      <c r="AK352" s="121"/>
    </row>
    <row r="353" spans="1:37" s="36" customFormat="1" x14ac:dyDescent="0.3">
      <c r="A353" s="121"/>
      <c r="B353" s="121"/>
      <c r="C353" s="121"/>
      <c r="D353" s="121"/>
      <c r="E353" s="121"/>
      <c r="F353" s="121"/>
      <c r="G353" s="121"/>
      <c r="H353" s="121"/>
      <c r="I353" s="121"/>
      <c r="J353" s="121"/>
      <c r="K353" s="121"/>
      <c r="L353" s="121"/>
      <c r="M353" s="121"/>
      <c r="N353" s="121"/>
      <c r="O353" s="121"/>
      <c r="P353" s="121"/>
      <c r="Q353" s="121"/>
      <c r="R353" s="122"/>
      <c r="S353" s="121"/>
      <c r="T353" s="121"/>
      <c r="U353" s="121"/>
      <c r="V353" s="121"/>
      <c r="W353" s="121"/>
      <c r="X353" s="121"/>
      <c r="Y353" s="121"/>
      <c r="Z353" s="121"/>
      <c r="AA353" s="121"/>
      <c r="AB353" s="121"/>
      <c r="AC353" s="121"/>
      <c r="AD353" s="121"/>
      <c r="AE353" s="121"/>
      <c r="AF353" s="121"/>
      <c r="AG353" s="121"/>
      <c r="AH353" s="121"/>
      <c r="AI353" s="121"/>
      <c r="AJ353" s="121"/>
      <c r="AK353" s="121"/>
    </row>
    <row r="354" spans="1:37" s="36" customFormat="1" x14ac:dyDescent="0.3">
      <c r="A354" s="121"/>
      <c r="B354" s="121"/>
      <c r="C354" s="121"/>
      <c r="D354" s="121"/>
      <c r="E354" s="121"/>
      <c r="F354" s="121"/>
      <c r="G354" s="121"/>
      <c r="H354" s="121"/>
      <c r="I354" s="121"/>
      <c r="J354" s="121"/>
      <c r="K354" s="121"/>
      <c r="L354" s="121"/>
      <c r="M354" s="121"/>
      <c r="N354" s="121"/>
      <c r="O354" s="121"/>
      <c r="P354" s="121"/>
      <c r="Q354" s="121"/>
      <c r="R354" s="122"/>
      <c r="S354" s="121"/>
      <c r="T354" s="121"/>
      <c r="U354" s="121"/>
      <c r="V354" s="121"/>
      <c r="W354" s="121"/>
      <c r="X354" s="121"/>
      <c r="Y354" s="121"/>
      <c r="Z354" s="121"/>
      <c r="AA354" s="121"/>
      <c r="AB354" s="121"/>
      <c r="AC354" s="121"/>
      <c r="AD354" s="121"/>
      <c r="AE354" s="121"/>
      <c r="AF354" s="121"/>
      <c r="AG354" s="121"/>
      <c r="AH354" s="121"/>
      <c r="AI354" s="121"/>
      <c r="AJ354" s="121"/>
      <c r="AK354" s="121"/>
    </row>
    <row r="355" spans="1:37" s="36" customFormat="1" x14ac:dyDescent="0.3">
      <c r="A355" s="121"/>
      <c r="B355" s="121"/>
      <c r="C355" s="121"/>
      <c r="D355" s="121"/>
      <c r="E355" s="121"/>
      <c r="F355" s="121"/>
      <c r="G355" s="121"/>
      <c r="H355" s="121"/>
      <c r="I355" s="121"/>
      <c r="J355" s="121"/>
      <c r="K355" s="121"/>
      <c r="L355" s="121"/>
      <c r="M355" s="121"/>
      <c r="N355" s="121"/>
      <c r="O355" s="121"/>
      <c r="P355" s="121"/>
      <c r="Q355" s="121"/>
      <c r="R355" s="122"/>
      <c r="S355" s="121"/>
      <c r="T355" s="121"/>
      <c r="U355" s="121"/>
      <c r="V355" s="121"/>
      <c r="W355" s="121"/>
      <c r="X355" s="121"/>
      <c r="Y355" s="121"/>
      <c r="Z355" s="121"/>
      <c r="AA355" s="121"/>
      <c r="AB355" s="121"/>
      <c r="AC355" s="121"/>
      <c r="AD355" s="121"/>
      <c r="AE355" s="121"/>
      <c r="AF355" s="121"/>
      <c r="AG355" s="121"/>
      <c r="AH355" s="121"/>
      <c r="AI355" s="121"/>
      <c r="AJ355" s="121"/>
      <c r="AK355" s="121"/>
    </row>
    <row r="356" spans="1:37" s="36" customFormat="1" x14ac:dyDescent="0.3">
      <c r="A356" s="121"/>
      <c r="B356" s="121"/>
      <c r="C356" s="121"/>
      <c r="D356" s="121"/>
      <c r="E356" s="121"/>
      <c r="F356" s="121"/>
      <c r="G356" s="121"/>
      <c r="H356" s="121"/>
      <c r="I356" s="121"/>
      <c r="J356" s="121"/>
      <c r="K356" s="121"/>
      <c r="L356" s="121"/>
      <c r="M356" s="121"/>
      <c r="N356" s="121"/>
      <c r="O356" s="121"/>
      <c r="P356" s="121"/>
      <c r="Q356" s="121"/>
      <c r="R356" s="122"/>
      <c r="S356" s="121"/>
      <c r="T356" s="121"/>
      <c r="U356" s="121"/>
      <c r="V356" s="121"/>
      <c r="W356" s="121"/>
      <c r="X356" s="121"/>
      <c r="Y356" s="121"/>
      <c r="Z356" s="121"/>
      <c r="AA356" s="121"/>
      <c r="AB356" s="121"/>
      <c r="AC356" s="121"/>
      <c r="AD356" s="121"/>
      <c r="AE356" s="121"/>
      <c r="AF356" s="121"/>
      <c r="AG356" s="121"/>
      <c r="AH356" s="121"/>
      <c r="AI356" s="121"/>
      <c r="AJ356" s="121"/>
      <c r="AK356" s="121"/>
    </row>
    <row r="357" spans="1:37" s="36" customFormat="1" x14ac:dyDescent="0.3">
      <c r="A357" s="121"/>
      <c r="B357" s="121"/>
      <c r="C357" s="121"/>
      <c r="D357" s="121"/>
      <c r="E357" s="121"/>
      <c r="F357" s="121"/>
      <c r="G357" s="121"/>
      <c r="H357" s="121"/>
      <c r="I357" s="121"/>
      <c r="J357" s="121"/>
      <c r="K357" s="121"/>
      <c r="L357" s="121"/>
      <c r="M357" s="121"/>
      <c r="N357" s="121"/>
      <c r="O357" s="121"/>
      <c r="P357" s="121"/>
      <c r="Q357" s="121"/>
      <c r="R357" s="122"/>
      <c r="S357" s="121"/>
      <c r="T357" s="121"/>
      <c r="U357" s="121"/>
      <c r="V357" s="121"/>
      <c r="W357" s="121"/>
      <c r="X357" s="121"/>
      <c r="Y357" s="121"/>
      <c r="Z357" s="121"/>
      <c r="AA357" s="121"/>
      <c r="AB357" s="121"/>
      <c r="AC357" s="121"/>
      <c r="AD357" s="121"/>
      <c r="AE357" s="121"/>
      <c r="AF357" s="121"/>
      <c r="AG357" s="121"/>
      <c r="AH357" s="121"/>
      <c r="AI357" s="121"/>
      <c r="AJ357" s="121"/>
      <c r="AK357" s="121"/>
    </row>
    <row r="358" spans="1:37" s="36" customFormat="1" x14ac:dyDescent="0.3">
      <c r="A358" s="121"/>
      <c r="B358" s="121"/>
      <c r="C358" s="121"/>
      <c r="D358" s="121"/>
      <c r="E358" s="121"/>
      <c r="F358" s="121"/>
      <c r="G358" s="121"/>
      <c r="H358" s="121"/>
      <c r="I358" s="121"/>
      <c r="J358" s="121"/>
      <c r="K358" s="121"/>
      <c r="L358" s="121"/>
      <c r="M358" s="121"/>
      <c r="N358" s="121"/>
      <c r="O358" s="121"/>
      <c r="P358" s="121"/>
      <c r="Q358" s="121"/>
      <c r="R358" s="122"/>
      <c r="S358" s="121"/>
      <c r="T358" s="121"/>
      <c r="U358" s="121"/>
      <c r="V358" s="121"/>
      <c r="W358" s="121"/>
      <c r="X358" s="121"/>
      <c r="Y358" s="121"/>
      <c r="Z358" s="121"/>
      <c r="AA358" s="121"/>
      <c r="AB358" s="121"/>
      <c r="AC358" s="121"/>
      <c r="AD358" s="121"/>
      <c r="AE358" s="121"/>
      <c r="AF358" s="121"/>
      <c r="AG358" s="121"/>
      <c r="AH358" s="121"/>
      <c r="AI358" s="121"/>
      <c r="AJ358" s="121"/>
      <c r="AK358" s="121"/>
    </row>
    <row r="359" spans="1:37" s="36" customFormat="1" x14ac:dyDescent="0.3">
      <c r="A359" s="121"/>
      <c r="B359" s="121"/>
      <c r="C359" s="121"/>
      <c r="D359" s="121"/>
      <c r="E359" s="121"/>
      <c r="F359" s="121"/>
      <c r="G359" s="121"/>
      <c r="H359" s="121"/>
      <c r="I359" s="121"/>
      <c r="J359" s="121"/>
      <c r="K359" s="121"/>
      <c r="L359" s="121"/>
      <c r="M359" s="121"/>
      <c r="N359" s="121"/>
      <c r="O359" s="121"/>
      <c r="P359" s="121"/>
      <c r="Q359" s="121"/>
      <c r="R359" s="122"/>
      <c r="S359" s="121"/>
      <c r="T359" s="121"/>
      <c r="U359" s="121"/>
      <c r="V359" s="121"/>
      <c r="W359" s="121"/>
      <c r="X359" s="121"/>
      <c r="Y359" s="121"/>
      <c r="Z359" s="121"/>
      <c r="AA359" s="121"/>
      <c r="AB359" s="121"/>
      <c r="AC359" s="121"/>
      <c r="AD359" s="121"/>
      <c r="AE359" s="121"/>
      <c r="AF359" s="121"/>
      <c r="AG359" s="121"/>
      <c r="AH359" s="121"/>
      <c r="AI359" s="121"/>
      <c r="AJ359" s="121"/>
      <c r="AK359" s="121"/>
    </row>
    <row r="360" spans="1:37" s="36" customFormat="1" x14ac:dyDescent="0.3">
      <c r="A360" s="121"/>
      <c r="B360" s="121"/>
      <c r="C360" s="121"/>
      <c r="D360" s="121"/>
      <c r="E360" s="121"/>
      <c r="F360" s="121"/>
      <c r="G360" s="121"/>
      <c r="H360" s="121"/>
      <c r="I360" s="121"/>
      <c r="J360" s="121"/>
      <c r="K360" s="121"/>
      <c r="L360" s="121"/>
      <c r="M360" s="121"/>
      <c r="N360" s="121"/>
      <c r="O360" s="121"/>
      <c r="P360" s="121"/>
      <c r="Q360" s="121"/>
      <c r="R360" s="122"/>
      <c r="S360" s="121"/>
      <c r="T360" s="121"/>
      <c r="U360" s="121"/>
      <c r="V360" s="121"/>
      <c r="W360" s="121"/>
      <c r="X360" s="121"/>
      <c r="Y360" s="121"/>
      <c r="Z360" s="121"/>
      <c r="AA360" s="121"/>
      <c r="AB360" s="121"/>
      <c r="AC360" s="121"/>
      <c r="AD360" s="121"/>
      <c r="AE360" s="121"/>
      <c r="AF360" s="121"/>
      <c r="AG360" s="121"/>
      <c r="AH360" s="121"/>
      <c r="AI360" s="121"/>
      <c r="AJ360" s="121"/>
      <c r="AK360" s="121"/>
    </row>
    <row r="361" spans="1:37" s="36" customFormat="1" x14ac:dyDescent="0.3">
      <c r="A361" s="121"/>
      <c r="B361" s="121"/>
      <c r="C361" s="121"/>
      <c r="D361" s="121"/>
      <c r="E361" s="121"/>
      <c r="F361" s="121"/>
      <c r="G361" s="121"/>
      <c r="H361" s="121"/>
      <c r="I361" s="121"/>
      <c r="J361" s="121"/>
      <c r="K361" s="121"/>
      <c r="L361" s="121"/>
      <c r="M361" s="121"/>
      <c r="N361" s="121"/>
      <c r="O361" s="121"/>
      <c r="P361" s="121"/>
      <c r="Q361" s="121"/>
      <c r="R361" s="122"/>
      <c r="S361" s="121"/>
      <c r="T361" s="121"/>
      <c r="U361" s="121"/>
      <c r="V361" s="121"/>
      <c r="W361" s="121"/>
      <c r="X361" s="121"/>
      <c r="Y361" s="121"/>
      <c r="Z361" s="121"/>
      <c r="AA361" s="121"/>
      <c r="AB361" s="121"/>
      <c r="AC361" s="121"/>
      <c r="AD361" s="121"/>
      <c r="AE361" s="121"/>
      <c r="AF361" s="121"/>
      <c r="AG361" s="121"/>
      <c r="AH361" s="121"/>
      <c r="AI361" s="121"/>
      <c r="AJ361" s="121"/>
      <c r="AK361" s="121"/>
    </row>
    <row r="362" spans="1:37" s="36" customFormat="1" x14ac:dyDescent="0.3">
      <c r="A362" s="121"/>
      <c r="B362" s="121"/>
      <c r="C362" s="121"/>
      <c r="D362" s="121"/>
      <c r="E362" s="121"/>
      <c r="F362" s="121"/>
      <c r="G362" s="121"/>
      <c r="H362" s="121"/>
      <c r="I362" s="121"/>
      <c r="J362" s="121"/>
      <c r="K362" s="121"/>
      <c r="L362" s="121"/>
      <c r="M362" s="121"/>
      <c r="N362" s="121"/>
      <c r="O362" s="121"/>
      <c r="P362" s="121"/>
      <c r="Q362" s="121"/>
      <c r="R362" s="122"/>
      <c r="S362" s="121"/>
      <c r="T362" s="121"/>
      <c r="U362" s="121"/>
      <c r="V362" s="121"/>
      <c r="W362" s="121"/>
      <c r="X362" s="121"/>
      <c r="Y362" s="121"/>
      <c r="Z362" s="121"/>
      <c r="AA362" s="121"/>
      <c r="AB362" s="121"/>
      <c r="AC362" s="121"/>
      <c r="AD362" s="121"/>
      <c r="AE362" s="121"/>
      <c r="AF362" s="121"/>
      <c r="AG362" s="121"/>
      <c r="AH362" s="121"/>
      <c r="AI362" s="121"/>
      <c r="AJ362" s="121"/>
      <c r="AK362" s="121"/>
    </row>
    <row r="363" spans="1:37" s="36" customFormat="1" x14ac:dyDescent="0.3">
      <c r="A363" s="121"/>
      <c r="B363" s="121"/>
      <c r="C363" s="121"/>
      <c r="D363" s="121"/>
      <c r="E363" s="121"/>
      <c r="F363" s="121"/>
      <c r="G363" s="121"/>
      <c r="H363" s="121"/>
      <c r="I363" s="121"/>
      <c r="J363" s="121"/>
      <c r="K363" s="121"/>
      <c r="L363" s="121"/>
      <c r="M363" s="121"/>
      <c r="N363" s="121"/>
      <c r="O363" s="121"/>
      <c r="P363" s="121"/>
      <c r="Q363" s="121"/>
      <c r="R363" s="122"/>
      <c r="S363" s="121"/>
      <c r="T363" s="121"/>
      <c r="U363" s="121"/>
      <c r="V363" s="121"/>
      <c r="W363" s="121"/>
      <c r="X363" s="121"/>
      <c r="Y363" s="121"/>
      <c r="Z363" s="121"/>
      <c r="AA363" s="121"/>
      <c r="AB363" s="121"/>
      <c r="AC363" s="121"/>
      <c r="AD363" s="121"/>
      <c r="AE363" s="121"/>
      <c r="AF363" s="121"/>
      <c r="AG363" s="121"/>
      <c r="AH363" s="121"/>
      <c r="AI363" s="121"/>
      <c r="AJ363" s="121"/>
      <c r="AK363" s="121"/>
    </row>
    <row r="364" spans="1:37" s="36" customFormat="1" x14ac:dyDescent="0.3">
      <c r="A364" s="121"/>
      <c r="B364" s="121"/>
      <c r="C364" s="121"/>
      <c r="D364" s="121"/>
      <c r="E364" s="121"/>
      <c r="F364" s="121"/>
      <c r="G364" s="121"/>
      <c r="H364" s="121"/>
      <c r="I364" s="121"/>
      <c r="J364" s="121"/>
      <c r="K364" s="121"/>
      <c r="L364" s="121"/>
      <c r="M364" s="121"/>
      <c r="N364" s="121"/>
      <c r="O364" s="121"/>
      <c r="P364" s="121"/>
      <c r="Q364" s="121"/>
      <c r="R364" s="122"/>
      <c r="S364" s="121"/>
      <c r="T364" s="121"/>
      <c r="U364" s="121"/>
      <c r="V364" s="121"/>
      <c r="W364" s="121"/>
      <c r="X364" s="121"/>
      <c r="Y364" s="121"/>
      <c r="Z364" s="121"/>
      <c r="AA364" s="121"/>
      <c r="AB364" s="121"/>
      <c r="AC364" s="121"/>
      <c r="AD364" s="121"/>
      <c r="AE364" s="121"/>
      <c r="AF364" s="121"/>
      <c r="AG364" s="121"/>
      <c r="AH364" s="121"/>
      <c r="AI364" s="121"/>
      <c r="AJ364" s="121"/>
      <c r="AK364" s="121"/>
    </row>
    <row r="365" spans="1:37" s="36" customFormat="1" x14ac:dyDescent="0.3">
      <c r="A365" s="121"/>
      <c r="B365" s="121"/>
      <c r="C365" s="121"/>
      <c r="D365" s="121"/>
      <c r="E365" s="121"/>
      <c r="F365" s="121"/>
      <c r="G365" s="121"/>
      <c r="H365" s="121"/>
      <c r="I365" s="121"/>
      <c r="J365" s="121"/>
      <c r="K365" s="121"/>
      <c r="L365" s="121"/>
      <c r="M365" s="121"/>
      <c r="N365" s="121"/>
      <c r="O365" s="121"/>
      <c r="P365" s="121"/>
      <c r="Q365" s="121"/>
      <c r="R365" s="122"/>
      <c r="S365" s="121"/>
      <c r="T365" s="121"/>
      <c r="U365" s="121"/>
      <c r="V365" s="121"/>
      <c r="W365" s="121"/>
      <c r="X365" s="121"/>
      <c r="Y365" s="121"/>
      <c r="Z365" s="121"/>
      <c r="AA365" s="121"/>
      <c r="AB365" s="121"/>
      <c r="AC365" s="121"/>
      <c r="AD365" s="121"/>
      <c r="AE365" s="121"/>
      <c r="AF365" s="121"/>
      <c r="AG365" s="121"/>
      <c r="AH365" s="121"/>
      <c r="AI365" s="121"/>
      <c r="AJ365" s="121"/>
      <c r="AK365" s="121"/>
    </row>
    <row r="366" spans="1:37" s="36" customFormat="1" x14ac:dyDescent="0.3">
      <c r="A366" s="121"/>
      <c r="B366" s="121"/>
      <c r="C366" s="121"/>
      <c r="D366" s="121"/>
      <c r="E366" s="121"/>
      <c r="F366" s="121"/>
      <c r="G366" s="121"/>
      <c r="H366" s="121"/>
      <c r="I366" s="121"/>
      <c r="J366" s="121"/>
      <c r="K366" s="121"/>
      <c r="L366" s="121"/>
      <c r="M366" s="121"/>
      <c r="N366" s="121"/>
      <c r="O366" s="121"/>
      <c r="P366" s="121"/>
      <c r="Q366" s="121"/>
      <c r="R366" s="122"/>
      <c r="S366" s="121"/>
      <c r="T366" s="121"/>
      <c r="U366" s="121"/>
      <c r="V366" s="121"/>
      <c r="W366" s="121"/>
      <c r="X366" s="121"/>
      <c r="Y366" s="121"/>
      <c r="Z366" s="121"/>
      <c r="AA366" s="121"/>
      <c r="AB366" s="121"/>
      <c r="AC366" s="121"/>
      <c r="AD366" s="121"/>
      <c r="AE366" s="121"/>
      <c r="AF366" s="121"/>
      <c r="AG366" s="121"/>
      <c r="AH366" s="121"/>
      <c r="AI366" s="121"/>
      <c r="AJ366" s="121"/>
      <c r="AK366" s="121"/>
    </row>
    <row r="367" spans="1:37" s="36" customFormat="1" x14ac:dyDescent="0.3">
      <c r="A367" s="121"/>
      <c r="B367" s="121"/>
      <c r="C367" s="121"/>
      <c r="D367" s="121"/>
      <c r="E367" s="121"/>
      <c r="F367" s="121"/>
      <c r="G367" s="121"/>
      <c r="H367" s="121"/>
      <c r="I367" s="121"/>
      <c r="J367" s="121"/>
      <c r="K367" s="121"/>
      <c r="L367" s="121"/>
      <c r="M367" s="121"/>
      <c r="N367" s="121"/>
      <c r="O367" s="121"/>
      <c r="P367" s="121"/>
      <c r="Q367" s="121"/>
      <c r="R367" s="122"/>
      <c r="S367" s="121"/>
      <c r="T367" s="121"/>
      <c r="U367" s="121"/>
      <c r="V367" s="121"/>
      <c r="W367" s="121"/>
      <c r="X367" s="121"/>
      <c r="Y367" s="121"/>
      <c r="Z367" s="121"/>
      <c r="AA367" s="121"/>
      <c r="AB367" s="121"/>
      <c r="AC367" s="121"/>
      <c r="AD367" s="121"/>
      <c r="AE367" s="121"/>
      <c r="AF367" s="121"/>
      <c r="AG367" s="121"/>
      <c r="AH367" s="121"/>
      <c r="AI367" s="121"/>
      <c r="AJ367" s="121"/>
      <c r="AK367" s="121"/>
    </row>
    <row r="368" spans="1:37" s="36" customFormat="1" x14ac:dyDescent="0.3">
      <c r="A368" s="121"/>
      <c r="B368" s="121"/>
      <c r="C368" s="121"/>
      <c r="D368" s="121"/>
      <c r="E368" s="121"/>
      <c r="F368" s="121"/>
      <c r="G368" s="121"/>
      <c r="H368" s="121"/>
      <c r="I368" s="121"/>
      <c r="J368" s="121"/>
      <c r="K368" s="121"/>
      <c r="L368" s="121"/>
      <c r="M368" s="121"/>
      <c r="N368" s="121"/>
      <c r="O368" s="121"/>
      <c r="P368" s="121"/>
      <c r="Q368" s="121"/>
      <c r="R368" s="122"/>
      <c r="S368" s="121"/>
      <c r="T368" s="121"/>
      <c r="U368" s="121"/>
      <c r="V368" s="121"/>
      <c r="W368" s="121"/>
      <c r="X368" s="121"/>
      <c r="Y368" s="121"/>
      <c r="Z368" s="121"/>
      <c r="AA368" s="121"/>
      <c r="AB368" s="121"/>
      <c r="AC368" s="121"/>
      <c r="AD368" s="121"/>
      <c r="AE368" s="121"/>
      <c r="AF368" s="121"/>
      <c r="AG368" s="121"/>
      <c r="AH368" s="121"/>
      <c r="AI368" s="121"/>
      <c r="AJ368" s="121"/>
      <c r="AK368" s="121"/>
    </row>
    <row r="369" spans="1:37" s="36" customFormat="1" x14ac:dyDescent="0.3">
      <c r="A369" s="121"/>
      <c r="B369" s="121"/>
      <c r="C369" s="121"/>
      <c r="D369" s="121"/>
      <c r="E369" s="121"/>
      <c r="F369" s="121"/>
      <c r="G369" s="121"/>
      <c r="H369" s="121"/>
      <c r="I369" s="121"/>
      <c r="J369" s="121"/>
      <c r="K369" s="121"/>
      <c r="L369" s="121"/>
      <c r="M369" s="121"/>
      <c r="N369" s="121"/>
      <c r="O369" s="121"/>
      <c r="P369" s="121"/>
      <c r="Q369" s="121"/>
      <c r="R369" s="122"/>
      <c r="S369" s="121"/>
      <c r="T369" s="121"/>
      <c r="U369" s="121"/>
      <c r="V369" s="121"/>
      <c r="W369" s="121"/>
      <c r="X369" s="121"/>
      <c r="Y369" s="121"/>
      <c r="Z369" s="121"/>
      <c r="AA369" s="121"/>
      <c r="AB369" s="121"/>
      <c r="AC369" s="121"/>
      <c r="AD369" s="121"/>
      <c r="AE369" s="121"/>
      <c r="AF369" s="121"/>
      <c r="AG369" s="121"/>
      <c r="AH369" s="121"/>
      <c r="AI369" s="121"/>
      <c r="AJ369" s="121"/>
      <c r="AK369" s="121"/>
    </row>
    <row r="370" spans="1:37" s="36" customFormat="1" x14ac:dyDescent="0.3">
      <c r="A370" s="121"/>
      <c r="B370" s="121"/>
      <c r="C370" s="121"/>
      <c r="D370" s="121"/>
      <c r="E370" s="121"/>
      <c r="F370" s="121"/>
      <c r="G370" s="121"/>
      <c r="H370" s="121"/>
      <c r="I370" s="121"/>
      <c r="J370" s="121"/>
      <c r="K370" s="121"/>
      <c r="L370" s="121"/>
      <c r="M370" s="121"/>
      <c r="N370" s="121"/>
      <c r="O370" s="121"/>
      <c r="P370" s="121"/>
      <c r="Q370" s="121"/>
      <c r="R370" s="122"/>
      <c r="S370" s="121"/>
      <c r="T370" s="121"/>
      <c r="U370" s="121"/>
      <c r="V370" s="121"/>
      <c r="W370" s="121"/>
      <c r="X370" s="121"/>
      <c r="Y370" s="121"/>
      <c r="Z370" s="121"/>
      <c r="AA370" s="121"/>
      <c r="AB370" s="121"/>
      <c r="AC370" s="121"/>
      <c r="AD370" s="121"/>
      <c r="AE370" s="121"/>
      <c r="AF370" s="121"/>
      <c r="AG370" s="121"/>
      <c r="AH370" s="121"/>
      <c r="AI370" s="121"/>
      <c r="AJ370" s="121"/>
      <c r="AK370" s="121"/>
    </row>
    <row r="371" spans="1:37" s="36" customFormat="1" x14ac:dyDescent="0.3">
      <c r="A371" s="121"/>
      <c r="B371" s="121"/>
      <c r="C371" s="121"/>
      <c r="D371" s="121"/>
      <c r="E371" s="121"/>
      <c r="F371" s="121"/>
      <c r="G371" s="121"/>
      <c r="H371" s="121"/>
      <c r="I371" s="121"/>
      <c r="J371" s="121"/>
      <c r="K371" s="121"/>
      <c r="L371" s="121"/>
      <c r="M371" s="121"/>
      <c r="N371" s="121"/>
      <c r="O371" s="121"/>
      <c r="P371" s="121"/>
      <c r="Q371" s="121"/>
      <c r="R371" s="122"/>
      <c r="S371" s="121"/>
      <c r="T371" s="121"/>
      <c r="U371" s="121"/>
      <c r="V371" s="121"/>
      <c r="W371" s="121"/>
      <c r="X371" s="121"/>
      <c r="Y371" s="121"/>
      <c r="Z371" s="121"/>
      <c r="AA371" s="121"/>
      <c r="AB371" s="121"/>
      <c r="AC371" s="121"/>
      <c r="AD371" s="121"/>
      <c r="AE371" s="121"/>
      <c r="AF371" s="121"/>
      <c r="AG371" s="121"/>
      <c r="AH371" s="121"/>
      <c r="AI371" s="121"/>
      <c r="AJ371" s="121"/>
      <c r="AK371" s="121"/>
    </row>
    <row r="372" spans="1:37" s="36" customFormat="1" x14ac:dyDescent="0.3">
      <c r="A372" s="121"/>
      <c r="B372" s="121"/>
      <c r="C372" s="121"/>
      <c r="D372" s="121"/>
      <c r="E372" s="121"/>
      <c r="F372" s="121"/>
      <c r="G372" s="121"/>
      <c r="H372" s="121"/>
      <c r="I372" s="121"/>
      <c r="J372" s="121"/>
      <c r="K372" s="121"/>
      <c r="L372" s="121"/>
      <c r="M372" s="121"/>
      <c r="N372" s="121"/>
      <c r="O372" s="121"/>
      <c r="P372" s="121"/>
      <c r="Q372" s="121"/>
      <c r="R372" s="122"/>
      <c r="S372" s="121"/>
      <c r="T372" s="121"/>
      <c r="U372" s="121"/>
      <c r="V372" s="121"/>
      <c r="W372" s="121"/>
      <c r="X372" s="121"/>
      <c r="Y372" s="121"/>
      <c r="Z372" s="121"/>
      <c r="AA372" s="121"/>
      <c r="AB372" s="121"/>
      <c r="AC372" s="121"/>
      <c r="AD372" s="121"/>
      <c r="AE372" s="121"/>
      <c r="AF372" s="121"/>
      <c r="AG372" s="121"/>
      <c r="AH372" s="121"/>
      <c r="AI372" s="121"/>
      <c r="AJ372" s="121"/>
      <c r="AK372" s="121"/>
    </row>
    <row r="373" spans="1:37" s="36" customFormat="1" x14ac:dyDescent="0.3">
      <c r="A373" s="121"/>
      <c r="B373" s="121"/>
      <c r="C373" s="121"/>
      <c r="D373" s="121"/>
      <c r="E373" s="121"/>
      <c r="F373" s="121"/>
      <c r="G373" s="121"/>
      <c r="H373" s="121"/>
      <c r="I373" s="121"/>
      <c r="J373" s="121"/>
      <c r="K373" s="121"/>
      <c r="L373" s="121"/>
      <c r="M373" s="121"/>
      <c r="N373" s="121"/>
      <c r="O373" s="121"/>
      <c r="P373" s="121"/>
      <c r="Q373" s="121"/>
      <c r="R373" s="122"/>
      <c r="S373" s="121"/>
      <c r="T373" s="121"/>
      <c r="U373" s="121"/>
      <c r="V373" s="121"/>
      <c r="W373" s="121"/>
      <c r="X373" s="121"/>
      <c r="Y373" s="121"/>
      <c r="Z373" s="121"/>
      <c r="AA373" s="121"/>
      <c r="AB373" s="121"/>
      <c r="AC373" s="121"/>
      <c r="AD373" s="121"/>
      <c r="AE373" s="121"/>
      <c r="AF373" s="121"/>
      <c r="AG373" s="121"/>
      <c r="AH373" s="121"/>
      <c r="AI373" s="121"/>
      <c r="AJ373" s="121"/>
      <c r="AK373" s="121"/>
    </row>
    <row r="374" spans="1:37" s="36" customFormat="1" x14ac:dyDescent="0.3">
      <c r="A374" s="121"/>
      <c r="B374" s="121"/>
      <c r="C374" s="121"/>
      <c r="D374" s="121"/>
      <c r="E374" s="121"/>
      <c r="F374" s="121"/>
      <c r="G374" s="121"/>
      <c r="H374" s="121"/>
      <c r="I374" s="121"/>
      <c r="J374" s="121"/>
      <c r="K374" s="121"/>
      <c r="L374" s="121"/>
      <c r="M374" s="121"/>
      <c r="N374" s="121"/>
      <c r="O374" s="121"/>
      <c r="P374" s="121"/>
      <c r="Q374" s="121"/>
      <c r="R374" s="122"/>
      <c r="S374" s="121"/>
      <c r="T374" s="121"/>
      <c r="U374" s="121"/>
      <c r="V374" s="121"/>
      <c r="W374" s="121"/>
      <c r="X374" s="121"/>
      <c r="Y374" s="121"/>
      <c r="Z374" s="121"/>
      <c r="AA374" s="121"/>
      <c r="AB374" s="121"/>
      <c r="AC374" s="121"/>
      <c r="AD374" s="121"/>
      <c r="AE374" s="121"/>
      <c r="AF374" s="121"/>
      <c r="AG374" s="121"/>
      <c r="AH374" s="121"/>
      <c r="AI374" s="121"/>
      <c r="AJ374" s="121"/>
      <c r="AK374" s="121"/>
    </row>
    <row r="375" spans="1:37" s="36" customFormat="1" x14ac:dyDescent="0.3">
      <c r="A375" s="121"/>
      <c r="B375" s="121"/>
      <c r="C375" s="121"/>
      <c r="D375" s="121"/>
      <c r="E375" s="121"/>
      <c r="F375" s="121"/>
      <c r="G375" s="121"/>
      <c r="H375" s="121"/>
      <c r="I375" s="121"/>
      <c r="J375" s="121"/>
      <c r="K375" s="121"/>
      <c r="L375" s="121"/>
      <c r="M375" s="121"/>
      <c r="N375" s="121"/>
      <c r="O375" s="121"/>
      <c r="P375" s="121"/>
      <c r="Q375" s="121"/>
      <c r="R375" s="122"/>
      <c r="S375" s="121"/>
      <c r="T375" s="121"/>
      <c r="U375" s="121"/>
      <c r="V375" s="121"/>
      <c r="W375" s="121"/>
      <c r="X375" s="121"/>
      <c r="Y375" s="121"/>
      <c r="Z375" s="121"/>
      <c r="AA375" s="121"/>
      <c r="AB375" s="121"/>
      <c r="AC375" s="121"/>
      <c r="AD375" s="121"/>
      <c r="AE375" s="121"/>
      <c r="AF375" s="121"/>
      <c r="AG375" s="121"/>
      <c r="AH375" s="121"/>
      <c r="AI375" s="121"/>
      <c r="AJ375" s="121"/>
      <c r="AK375" s="121"/>
    </row>
    <row r="376" spans="1:37" s="36" customFormat="1" x14ac:dyDescent="0.3">
      <c r="A376" s="121"/>
      <c r="B376" s="121"/>
      <c r="C376" s="121"/>
      <c r="D376" s="121"/>
      <c r="E376" s="121"/>
      <c r="F376" s="121"/>
      <c r="G376" s="121"/>
      <c r="H376" s="121"/>
      <c r="I376" s="121"/>
      <c r="J376" s="121"/>
      <c r="K376" s="121"/>
      <c r="L376" s="121"/>
      <c r="M376" s="121"/>
      <c r="N376" s="121"/>
      <c r="O376" s="121"/>
      <c r="P376" s="121"/>
      <c r="Q376" s="121"/>
      <c r="R376" s="122"/>
      <c r="S376" s="121"/>
      <c r="T376" s="121"/>
      <c r="U376" s="121"/>
      <c r="V376" s="121"/>
      <c r="W376" s="121"/>
      <c r="X376" s="121"/>
      <c r="Y376" s="121"/>
      <c r="Z376" s="121"/>
      <c r="AA376" s="121"/>
      <c r="AB376" s="121"/>
      <c r="AC376" s="121"/>
      <c r="AD376" s="121"/>
      <c r="AE376" s="121"/>
      <c r="AF376" s="121"/>
      <c r="AG376" s="121"/>
      <c r="AH376" s="121"/>
      <c r="AI376" s="121"/>
      <c r="AJ376" s="121"/>
      <c r="AK376" s="121"/>
    </row>
    <row r="377" spans="1:37" s="36" customFormat="1" x14ac:dyDescent="0.3">
      <c r="A377" s="121"/>
      <c r="B377" s="121"/>
      <c r="C377" s="121"/>
      <c r="D377" s="121"/>
      <c r="E377" s="121"/>
      <c r="F377" s="121"/>
      <c r="G377" s="121"/>
      <c r="H377" s="121"/>
      <c r="I377" s="121"/>
      <c r="J377" s="121"/>
      <c r="K377" s="121"/>
      <c r="L377" s="121"/>
      <c r="M377" s="121"/>
      <c r="N377" s="121"/>
      <c r="O377" s="121"/>
      <c r="P377" s="121"/>
      <c r="Q377" s="121"/>
      <c r="R377" s="122"/>
      <c r="S377" s="121"/>
      <c r="T377" s="121"/>
      <c r="U377" s="121"/>
      <c r="V377" s="121"/>
      <c r="W377" s="121"/>
      <c r="X377" s="121"/>
      <c r="Y377" s="121"/>
      <c r="Z377" s="121"/>
      <c r="AA377" s="121"/>
      <c r="AB377" s="121"/>
      <c r="AC377" s="121"/>
      <c r="AD377" s="121"/>
      <c r="AE377" s="121"/>
      <c r="AF377" s="121"/>
      <c r="AG377" s="121"/>
      <c r="AH377" s="121"/>
      <c r="AI377" s="121"/>
      <c r="AJ377" s="121"/>
      <c r="AK377" s="121"/>
    </row>
    <row r="378" spans="1:37" s="36" customFormat="1" x14ac:dyDescent="0.3">
      <c r="A378" s="121"/>
      <c r="B378" s="121"/>
      <c r="C378" s="121"/>
      <c r="D378" s="121"/>
      <c r="E378" s="121"/>
      <c r="F378" s="121"/>
      <c r="G378" s="121"/>
      <c r="H378" s="121"/>
      <c r="I378" s="121"/>
      <c r="J378" s="121"/>
      <c r="K378" s="121"/>
      <c r="L378" s="121"/>
      <c r="M378" s="121"/>
      <c r="N378" s="121"/>
      <c r="O378" s="121"/>
      <c r="P378" s="121"/>
      <c r="Q378" s="121"/>
      <c r="R378" s="122"/>
      <c r="S378" s="121"/>
      <c r="T378" s="121"/>
      <c r="U378" s="121"/>
      <c r="V378" s="121"/>
      <c r="W378" s="121"/>
      <c r="X378" s="121"/>
      <c r="Y378" s="121"/>
      <c r="Z378" s="121"/>
      <c r="AA378" s="121"/>
      <c r="AB378" s="121"/>
      <c r="AC378" s="121"/>
      <c r="AD378" s="121"/>
      <c r="AE378" s="121"/>
      <c r="AF378" s="121"/>
      <c r="AG378" s="121"/>
      <c r="AH378" s="121"/>
      <c r="AI378" s="121"/>
      <c r="AJ378" s="121"/>
      <c r="AK378" s="121"/>
    </row>
    <row r="379" spans="1:37" s="36" customFormat="1" x14ac:dyDescent="0.3">
      <c r="A379" s="121"/>
      <c r="B379" s="121"/>
      <c r="C379" s="121"/>
      <c r="D379" s="121"/>
      <c r="E379" s="121"/>
      <c r="F379" s="121"/>
      <c r="G379" s="121"/>
      <c r="H379" s="121"/>
      <c r="I379" s="121"/>
      <c r="J379" s="121"/>
      <c r="K379" s="121"/>
      <c r="L379" s="121"/>
      <c r="M379" s="121"/>
      <c r="N379" s="121"/>
      <c r="O379" s="121"/>
      <c r="P379" s="121"/>
      <c r="Q379" s="121"/>
      <c r="R379" s="122"/>
      <c r="S379" s="121"/>
      <c r="T379" s="121"/>
      <c r="U379" s="121"/>
      <c r="V379" s="121"/>
      <c r="W379" s="121"/>
      <c r="X379" s="121"/>
      <c r="Y379" s="121"/>
      <c r="Z379" s="121"/>
      <c r="AA379" s="121"/>
      <c r="AB379" s="121"/>
      <c r="AC379" s="121"/>
      <c r="AD379" s="121"/>
      <c r="AE379" s="121"/>
      <c r="AF379" s="121"/>
      <c r="AG379" s="121"/>
      <c r="AH379" s="121"/>
      <c r="AI379" s="121"/>
      <c r="AJ379" s="121"/>
      <c r="AK379" s="121"/>
    </row>
    <row r="380" spans="1:37" s="36" customFormat="1" x14ac:dyDescent="0.3">
      <c r="A380" s="121"/>
      <c r="B380" s="121"/>
      <c r="C380" s="121"/>
      <c r="D380" s="121"/>
      <c r="E380" s="121"/>
      <c r="F380" s="121"/>
      <c r="G380" s="121"/>
      <c r="H380" s="121"/>
      <c r="I380" s="121"/>
      <c r="J380" s="121"/>
      <c r="K380" s="121"/>
      <c r="L380" s="121"/>
      <c r="M380" s="121"/>
      <c r="N380" s="121"/>
      <c r="O380" s="121"/>
      <c r="P380" s="121"/>
      <c r="Q380" s="121"/>
      <c r="R380" s="122"/>
      <c r="S380" s="121"/>
      <c r="T380" s="121"/>
      <c r="U380" s="121"/>
      <c r="V380" s="121"/>
      <c r="W380" s="121"/>
      <c r="X380" s="121"/>
      <c r="Y380" s="121"/>
      <c r="Z380" s="121"/>
      <c r="AA380" s="121"/>
      <c r="AB380" s="121"/>
      <c r="AC380" s="121"/>
      <c r="AD380" s="121"/>
      <c r="AE380" s="121"/>
      <c r="AF380" s="121"/>
      <c r="AG380" s="121"/>
      <c r="AH380" s="121"/>
      <c r="AI380" s="121"/>
      <c r="AJ380" s="121"/>
      <c r="AK380" s="121"/>
    </row>
    <row r="381" spans="1:37" s="36" customFormat="1" x14ac:dyDescent="0.3">
      <c r="A381" s="121"/>
      <c r="B381" s="121"/>
      <c r="C381" s="121"/>
      <c r="D381" s="121"/>
      <c r="E381" s="121"/>
      <c r="F381" s="121"/>
      <c r="G381" s="121"/>
      <c r="H381" s="121"/>
      <c r="I381" s="121"/>
      <c r="J381" s="121"/>
      <c r="K381" s="121"/>
      <c r="L381" s="121"/>
      <c r="M381" s="121"/>
      <c r="N381" s="121"/>
      <c r="O381" s="121"/>
      <c r="P381" s="121"/>
      <c r="Q381" s="121"/>
      <c r="R381" s="122"/>
      <c r="S381" s="121"/>
      <c r="T381" s="121"/>
      <c r="U381" s="121"/>
      <c r="V381" s="121"/>
      <c r="W381" s="121"/>
      <c r="X381" s="121"/>
      <c r="Y381" s="121"/>
      <c r="Z381" s="121"/>
      <c r="AA381" s="121"/>
      <c r="AB381" s="121"/>
      <c r="AC381" s="121"/>
      <c r="AD381" s="121"/>
      <c r="AE381" s="121"/>
      <c r="AF381" s="121"/>
      <c r="AG381" s="121"/>
      <c r="AH381" s="121"/>
      <c r="AI381" s="121"/>
      <c r="AJ381" s="121"/>
      <c r="AK381" s="121"/>
    </row>
    <row r="382" spans="1:37" s="36" customFormat="1" x14ac:dyDescent="0.3">
      <c r="A382" s="121"/>
      <c r="B382" s="121"/>
      <c r="C382" s="121"/>
      <c r="D382" s="121"/>
      <c r="E382" s="121"/>
      <c r="F382" s="121"/>
      <c r="G382" s="121"/>
      <c r="H382" s="121"/>
      <c r="I382" s="121"/>
      <c r="J382" s="121"/>
      <c r="K382" s="121"/>
      <c r="L382" s="121"/>
      <c r="M382" s="121"/>
      <c r="N382" s="121"/>
      <c r="O382" s="121"/>
      <c r="P382" s="121"/>
      <c r="Q382" s="121"/>
      <c r="R382" s="122"/>
      <c r="S382" s="121"/>
      <c r="T382" s="121"/>
      <c r="U382" s="121"/>
      <c r="V382" s="121"/>
      <c r="W382" s="121"/>
      <c r="X382" s="121"/>
      <c r="Y382" s="121"/>
      <c r="Z382" s="121"/>
      <c r="AA382" s="121"/>
      <c r="AB382" s="121"/>
      <c r="AC382" s="121"/>
      <c r="AD382" s="121"/>
      <c r="AE382" s="121"/>
      <c r="AF382" s="121"/>
      <c r="AG382" s="121"/>
      <c r="AH382" s="121"/>
      <c r="AI382" s="121"/>
      <c r="AJ382" s="121"/>
      <c r="AK382" s="121"/>
    </row>
    <row r="383" spans="1:37" s="36" customFormat="1" x14ac:dyDescent="0.3">
      <c r="A383" s="121"/>
      <c r="B383" s="121"/>
      <c r="C383" s="121"/>
      <c r="D383" s="121"/>
      <c r="E383" s="121"/>
      <c r="F383" s="121"/>
      <c r="G383" s="121"/>
      <c r="H383" s="121"/>
      <c r="I383" s="121"/>
      <c r="J383" s="121"/>
      <c r="K383" s="121"/>
      <c r="L383" s="121"/>
      <c r="M383" s="121"/>
      <c r="N383" s="121"/>
      <c r="O383" s="121"/>
      <c r="P383" s="121"/>
      <c r="Q383" s="121"/>
      <c r="R383" s="122"/>
      <c r="S383" s="121"/>
      <c r="T383" s="121"/>
      <c r="U383" s="121"/>
      <c r="V383" s="121"/>
      <c r="W383" s="121"/>
      <c r="X383" s="121"/>
      <c r="Y383" s="121"/>
      <c r="Z383" s="121"/>
      <c r="AA383" s="121"/>
      <c r="AB383" s="121"/>
      <c r="AC383" s="121"/>
      <c r="AD383" s="121"/>
      <c r="AE383" s="121"/>
      <c r="AF383" s="121"/>
      <c r="AG383" s="121"/>
      <c r="AH383" s="121"/>
      <c r="AI383" s="121"/>
      <c r="AJ383" s="121"/>
      <c r="AK383" s="121"/>
    </row>
    <row r="384" spans="1:37" s="36" customFormat="1" x14ac:dyDescent="0.3">
      <c r="A384" s="121"/>
      <c r="B384" s="121"/>
      <c r="C384" s="121"/>
      <c r="D384" s="121"/>
      <c r="E384" s="121"/>
      <c r="F384" s="121"/>
      <c r="G384" s="121"/>
      <c r="H384" s="121"/>
      <c r="I384" s="121"/>
      <c r="J384" s="121"/>
      <c r="K384" s="121"/>
      <c r="L384" s="121"/>
      <c r="M384" s="121"/>
      <c r="N384" s="121"/>
      <c r="O384" s="121"/>
      <c r="P384" s="121"/>
      <c r="Q384" s="121"/>
      <c r="R384" s="122"/>
      <c r="S384" s="121"/>
      <c r="T384" s="121"/>
      <c r="U384" s="121"/>
      <c r="V384" s="121"/>
      <c r="W384" s="121"/>
      <c r="X384" s="121"/>
      <c r="Y384" s="121"/>
      <c r="Z384" s="121"/>
      <c r="AA384" s="121"/>
      <c r="AB384" s="121"/>
      <c r="AC384" s="121"/>
      <c r="AD384" s="121"/>
      <c r="AE384" s="121"/>
      <c r="AF384" s="121"/>
      <c r="AG384" s="121"/>
      <c r="AH384" s="121"/>
      <c r="AI384" s="121"/>
      <c r="AJ384" s="121"/>
      <c r="AK384" s="121"/>
    </row>
    <row r="385" spans="1:37" s="36" customFormat="1" x14ac:dyDescent="0.3">
      <c r="A385" s="121"/>
      <c r="B385" s="121"/>
      <c r="C385" s="121"/>
      <c r="D385" s="121"/>
      <c r="E385" s="121"/>
      <c r="F385" s="121"/>
      <c r="G385" s="121"/>
      <c r="H385" s="121"/>
      <c r="I385" s="121"/>
      <c r="J385" s="121"/>
      <c r="K385" s="121"/>
      <c r="L385" s="121"/>
      <c r="M385" s="121"/>
      <c r="N385" s="121"/>
      <c r="O385" s="121"/>
      <c r="P385" s="121"/>
      <c r="Q385" s="121"/>
      <c r="R385" s="122"/>
      <c r="S385" s="121"/>
      <c r="T385" s="121"/>
      <c r="U385" s="121"/>
      <c r="V385" s="121"/>
      <c r="W385" s="121"/>
      <c r="X385" s="121"/>
      <c r="Y385" s="121"/>
      <c r="Z385" s="121"/>
      <c r="AA385" s="121"/>
      <c r="AB385" s="121"/>
      <c r="AC385" s="121"/>
      <c r="AD385" s="121"/>
      <c r="AE385" s="121"/>
      <c r="AF385" s="121"/>
      <c r="AG385" s="121"/>
      <c r="AH385" s="121"/>
      <c r="AI385" s="121"/>
      <c r="AJ385" s="121"/>
      <c r="AK385" s="121"/>
    </row>
    <row r="386" spans="1:37" s="36" customFormat="1" x14ac:dyDescent="0.3">
      <c r="A386" s="121"/>
      <c r="B386" s="121"/>
      <c r="C386" s="121"/>
      <c r="D386" s="121"/>
      <c r="E386" s="121"/>
      <c r="F386" s="121"/>
      <c r="G386" s="121"/>
      <c r="H386" s="121"/>
      <c r="I386" s="121"/>
      <c r="J386" s="121"/>
      <c r="K386" s="121"/>
      <c r="L386" s="121"/>
      <c r="M386" s="121"/>
      <c r="N386" s="121"/>
      <c r="O386" s="121"/>
      <c r="P386" s="121"/>
      <c r="Q386" s="121"/>
      <c r="R386" s="122"/>
      <c r="S386" s="121"/>
      <c r="T386" s="121"/>
      <c r="U386" s="121"/>
      <c r="V386" s="121"/>
      <c r="W386" s="121"/>
      <c r="X386" s="121"/>
      <c r="Y386" s="121"/>
      <c r="Z386" s="121"/>
      <c r="AA386" s="121"/>
      <c r="AB386" s="121"/>
      <c r="AC386" s="121"/>
      <c r="AD386" s="121"/>
      <c r="AE386" s="121"/>
      <c r="AF386" s="121"/>
      <c r="AG386" s="121"/>
      <c r="AH386" s="121"/>
      <c r="AI386" s="121"/>
      <c r="AJ386" s="121"/>
      <c r="AK386" s="121"/>
    </row>
    <row r="387" spans="1:37" s="36" customFormat="1" x14ac:dyDescent="0.3">
      <c r="A387" s="121"/>
      <c r="B387" s="121"/>
      <c r="C387" s="121"/>
      <c r="D387" s="121"/>
      <c r="E387" s="121"/>
      <c r="F387" s="121"/>
      <c r="G387" s="121"/>
      <c r="H387" s="121"/>
      <c r="I387" s="121"/>
      <c r="J387" s="121"/>
      <c r="K387" s="121"/>
      <c r="L387" s="121"/>
      <c r="M387" s="121"/>
      <c r="N387" s="121"/>
      <c r="O387" s="121"/>
      <c r="P387" s="121"/>
      <c r="Q387" s="121"/>
      <c r="R387" s="122"/>
      <c r="S387" s="121"/>
      <c r="T387" s="121"/>
      <c r="U387" s="121"/>
      <c r="V387" s="121"/>
      <c r="W387" s="121"/>
      <c r="X387" s="121"/>
      <c r="Y387" s="121"/>
      <c r="Z387" s="121"/>
      <c r="AA387" s="121"/>
      <c r="AB387" s="121"/>
      <c r="AC387" s="121"/>
      <c r="AD387" s="121"/>
      <c r="AE387" s="121"/>
      <c r="AF387" s="121"/>
      <c r="AG387" s="121"/>
      <c r="AH387" s="121"/>
      <c r="AI387" s="121"/>
      <c r="AJ387" s="121"/>
      <c r="AK387" s="121"/>
    </row>
    <row r="388" spans="1:37" s="36" customFormat="1" x14ac:dyDescent="0.3">
      <c r="A388" s="121"/>
      <c r="B388" s="121"/>
      <c r="C388" s="121"/>
      <c r="D388" s="121"/>
      <c r="E388" s="121"/>
      <c r="F388" s="121"/>
      <c r="G388" s="121"/>
      <c r="H388" s="121"/>
      <c r="I388" s="121"/>
      <c r="J388" s="121"/>
      <c r="K388" s="121"/>
      <c r="L388" s="121"/>
      <c r="M388" s="121"/>
      <c r="N388" s="121"/>
      <c r="O388" s="121"/>
      <c r="P388" s="121"/>
      <c r="Q388" s="121"/>
      <c r="R388" s="122"/>
      <c r="S388" s="121"/>
      <c r="T388" s="121"/>
      <c r="U388" s="121"/>
      <c r="V388" s="121"/>
      <c r="W388" s="121"/>
      <c r="X388" s="121"/>
      <c r="Y388" s="121"/>
      <c r="Z388" s="121"/>
      <c r="AA388" s="121"/>
      <c r="AB388" s="121"/>
      <c r="AC388" s="121"/>
      <c r="AD388" s="121"/>
      <c r="AE388" s="121"/>
      <c r="AF388" s="121"/>
      <c r="AG388" s="121"/>
      <c r="AH388" s="121"/>
      <c r="AI388" s="121"/>
      <c r="AJ388" s="121"/>
      <c r="AK388" s="121"/>
    </row>
    <row r="389" spans="1:37" s="36" customFormat="1" x14ac:dyDescent="0.3">
      <c r="A389" s="121"/>
      <c r="B389" s="121"/>
      <c r="C389" s="121"/>
      <c r="D389" s="121"/>
      <c r="E389" s="121"/>
      <c r="F389" s="121"/>
      <c r="G389" s="121"/>
      <c r="H389" s="121"/>
      <c r="I389" s="121"/>
      <c r="J389" s="121"/>
      <c r="K389" s="121"/>
      <c r="L389" s="121"/>
      <c r="M389" s="121"/>
      <c r="N389" s="121"/>
      <c r="O389" s="121"/>
      <c r="P389" s="121"/>
      <c r="Q389" s="121"/>
      <c r="R389" s="122"/>
      <c r="S389" s="121"/>
      <c r="T389" s="121"/>
      <c r="U389" s="121"/>
      <c r="V389" s="121"/>
      <c r="W389" s="121"/>
      <c r="X389" s="121"/>
      <c r="Y389" s="121"/>
      <c r="Z389" s="121"/>
      <c r="AA389" s="121"/>
      <c r="AB389" s="121"/>
      <c r="AC389" s="121"/>
      <c r="AD389" s="121"/>
      <c r="AE389" s="121"/>
      <c r="AF389" s="121"/>
      <c r="AG389" s="121"/>
      <c r="AH389" s="121"/>
      <c r="AI389" s="121"/>
      <c r="AJ389" s="121"/>
      <c r="AK389" s="121"/>
    </row>
    <row r="390" spans="1:37" s="36" customFormat="1" x14ac:dyDescent="0.3">
      <c r="A390" s="121"/>
      <c r="B390" s="121"/>
      <c r="C390" s="121"/>
      <c r="D390" s="121"/>
      <c r="E390" s="121"/>
      <c r="F390" s="121"/>
      <c r="G390" s="121"/>
      <c r="H390" s="121"/>
      <c r="I390" s="121"/>
      <c r="J390" s="121"/>
      <c r="K390" s="121"/>
      <c r="L390" s="121"/>
      <c r="M390" s="121"/>
      <c r="N390" s="121"/>
      <c r="O390" s="121"/>
      <c r="P390" s="121"/>
      <c r="Q390" s="121"/>
      <c r="R390" s="122"/>
      <c r="S390" s="121"/>
      <c r="T390" s="121"/>
      <c r="U390" s="121"/>
      <c r="V390" s="121"/>
      <c r="W390" s="121"/>
      <c r="X390" s="121"/>
      <c r="Y390" s="121"/>
      <c r="Z390" s="121"/>
      <c r="AA390" s="121"/>
      <c r="AB390" s="121"/>
      <c r="AC390" s="121"/>
      <c r="AD390" s="121"/>
      <c r="AE390" s="121"/>
      <c r="AF390" s="121"/>
      <c r="AG390" s="121"/>
      <c r="AH390" s="121"/>
      <c r="AI390" s="121"/>
      <c r="AJ390" s="121"/>
      <c r="AK390" s="121"/>
    </row>
    <row r="391" spans="1:37" s="36" customFormat="1" x14ac:dyDescent="0.3">
      <c r="A391" s="121"/>
      <c r="B391" s="121"/>
      <c r="C391" s="121"/>
      <c r="D391" s="121"/>
      <c r="E391" s="121"/>
      <c r="F391" s="121"/>
      <c r="G391" s="121"/>
      <c r="H391" s="121"/>
      <c r="I391" s="121"/>
      <c r="J391" s="121"/>
      <c r="K391" s="121"/>
      <c r="L391" s="121"/>
      <c r="M391" s="121"/>
      <c r="N391" s="121"/>
      <c r="O391" s="121"/>
      <c r="P391" s="121"/>
      <c r="Q391" s="121"/>
      <c r="R391" s="122"/>
      <c r="S391" s="121"/>
      <c r="T391" s="121"/>
      <c r="U391" s="121"/>
      <c r="V391" s="121"/>
      <c r="W391" s="121"/>
      <c r="X391" s="121"/>
      <c r="Y391" s="121"/>
      <c r="Z391" s="121"/>
      <c r="AA391" s="121"/>
      <c r="AB391" s="121"/>
      <c r="AC391" s="121"/>
      <c r="AD391" s="121"/>
      <c r="AE391" s="121"/>
      <c r="AF391" s="121"/>
      <c r="AG391" s="121"/>
      <c r="AH391" s="121"/>
      <c r="AI391" s="121"/>
      <c r="AJ391" s="121"/>
      <c r="AK391" s="121"/>
    </row>
    <row r="392" spans="1:37" s="36" customFormat="1" x14ac:dyDescent="0.3">
      <c r="A392" s="121"/>
      <c r="B392" s="121"/>
      <c r="C392" s="121"/>
      <c r="D392" s="121"/>
      <c r="E392" s="121"/>
      <c r="F392" s="121"/>
      <c r="G392" s="121"/>
      <c r="H392" s="121"/>
      <c r="I392" s="121"/>
      <c r="J392" s="121"/>
      <c r="K392" s="121"/>
      <c r="L392" s="121"/>
      <c r="M392" s="121"/>
      <c r="N392" s="121"/>
      <c r="O392" s="121"/>
      <c r="P392" s="121"/>
      <c r="Q392" s="121"/>
      <c r="R392" s="122"/>
      <c r="S392" s="121"/>
      <c r="T392" s="121"/>
      <c r="U392" s="121"/>
      <c r="V392" s="121"/>
      <c r="W392" s="121"/>
      <c r="X392" s="121"/>
      <c r="Y392" s="121"/>
      <c r="Z392" s="121"/>
      <c r="AA392" s="121"/>
      <c r="AB392" s="121"/>
      <c r="AC392" s="121"/>
      <c r="AD392" s="121"/>
      <c r="AE392" s="121"/>
      <c r="AF392" s="121"/>
      <c r="AG392" s="121"/>
      <c r="AH392" s="121"/>
      <c r="AI392" s="121"/>
      <c r="AJ392" s="121"/>
      <c r="AK392" s="121"/>
    </row>
    <row r="393" spans="1:37" s="36" customFormat="1" x14ac:dyDescent="0.3">
      <c r="A393" s="121"/>
      <c r="B393" s="121"/>
      <c r="C393" s="121"/>
      <c r="D393" s="121"/>
      <c r="E393" s="121"/>
      <c r="F393" s="121"/>
      <c r="G393" s="121"/>
      <c r="H393" s="121"/>
      <c r="I393" s="121"/>
      <c r="J393" s="121"/>
      <c r="K393" s="121"/>
      <c r="L393" s="121"/>
      <c r="M393" s="121"/>
      <c r="N393" s="121"/>
      <c r="O393" s="121"/>
      <c r="P393" s="121"/>
      <c r="Q393" s="121"/>
      <c r="R393" s="122"/>
      <c r="S393" s="121"/>
      <c r="T393" s="121"/>
      <c r="U393" s="121"/>
      <c r="V393" s="121"/>
      <c r="W393" s="121"/>
      <c r="X393" s="121"/>
      <c r="Y393" s="121"/>
      <c r="Z393" s="121"/>
      <c r="AA393" s="121"/>
      <c r="AB393" s="121"/>
      <c r="AC393" s="121"/>
      <c r="AD393" s="121"/>
      <c r="AE393" s="121"/>
      <c r="AF393" s="121"/>
      <c r="AG393" s="121"/>
      <c r="AH393" s="121"/>
      <c r="AI393" s="121"/>
      <c r="AJ393" s="121"/>
      <c r="AK393" s="121"/>
    </row>
    <row r="394" spans="1:37" s="36" customFormat="1" x14ac:dyDescent="0.3">
      <c r="A394" s="121"/>
      <c r="B394" s="121"/>
      <c r="C394" s="121"/>
      <c r="D394" s="121"/>
      <c r="E394" s="121"/>
      <c r="F394" s="121"/>
      <c r="G394" s="121"/>
      <c r="H394" s="121"/>
      <c r="I394" s="121"/>
      <c r="J394" s="121"/>
      <c r="K394" s="121"/>
      <c r="L394" s="121"/>
      <c r="M394" s="121"/>
      <c r="N394" s="121"/>
      <c r="O394" s="121"/>
      <c r="P394" s="121"/>
      <c r="Q394" s="121"/>
      <c r="R394" s="122"/>
      <c r="S394" s="121"/>
      <c r="T394" s="121"/>
      <c r="U394" s="121"/>
      <c r="V394" s="121"/>
      <c r="W394" s="121"/>
      <c r="X394" s="121"/>
      <c r="Y394" s="121"/>
      <c r="Z394" s="121"/>
      <c r="AA394" s="121"/>
      <c r="AB394" s="121"/>
      <c r="AC394" s="121"/>
      <c r="AD394" s="121"/>
      <c r="AE394" s="121"/>
      <c r="AF394" s="121"/>
      <c r="AG394" s="121"/>
      <c r="AH394" s="121"/>
      <c r="AI394" s="121"/>
      <c r="AJ394" s="121"/>
      <c r="AK394" s="121"/>
    </row>
    <row r="395" spans="1:37" s="36" customFormat="1" x14ac:dyDescent="0.3">
      <c r="A395" s="121"/>
      <c r="B395" s="121"/>
      <c r="C395" s="121"/>
      <c r="D395" s="121"/>
      <c r="E395" s="121"/>
      <c r="F395" s="121"/>
      <c r="G395" s="121"/>
      <c r="H395" s="121"/>
      <c r="I395" s="121"/>
      <c r="J395" s="121"/>
      <c r="K395" s="121"/>
      <c r="L395" s="121"/>
      <c r="M395" s="121"/>
      <c r="N395" s="121"/>
      <c r="O395" s="121"/>
      <c r="P395" s="121"/>
      <c r="Q395" s="121"/>
      <c r="R395" s="122"/>
      <c r="S395" s="121"/>
      <c r="T395" s="121"/>
      <c r="U395" s="121"/>
      <c r="V395" s="121"/>
      <c r="W395" s="121"/>
      <c r="X395" s="121"/>
      <c r="Y395" s="121"/>
      <c r="Z395" s="121"/>
      <c r="AA395" s="121"/>
      <c r="AB395" s="121"/>
      <c r="AC395" s="121"/>
      <c r="AD395" s="121"/>
      <c r="AE395" s="121"/>
      <c r="AF395" s="121"/>
      <c r="AG395" s="121"/>
      <c r="AH395" s="121"/>
      <c r="AI395" s="121"/>
      <c r="AJ395" s="121"/>
      <c r="AK395" s="121"/>
    </row>
    <row r="396" spans="1:37" s="36" customFormat="1" x14ac:dyDescent="0.3">
      <c r="A396" s="121"/>
      <c r="B396" s="121"/>
      <c r="C396" s="121"/>
      <c r="D396" s="121"/>
      <c r="E396" s="121"/>
      <c r="F396" s="121"/>
      <c r="G396" s="121"/>
      <c r="H396" s="121"/>
      <c r="I396" s="121"/>
      <c r="J396" s="121"/>
      <c r="K396" s="121"/>
      <c r="L396" s="121"/>
      <c r="M396" s="121"/>
      <c r="N396" s="121"/>
      <c r="O396" s="121"/>
      <c r="P396" s="121"/>
      <c r="Q396" s="121"/>
      <c r="R396" s="122"/>
      <c r="S396" s="121"/>
      <c r="T396" s="121"/>
      <c r="U396" s="121"/>
      <c r="V396" s="121"/>
      <c r="W396" s="121"/>
      <c r="X396" s="121"/>
      <c r="Y396" s="121"/>
      <c r="Z396" s="121"/>
      <c r="AA396" s="121"/>
      <c r="AB396" s="121"/>
      <c r="AC396" s="121"/>
      <c r="AD396" s="121"/>
      <c r="AE396" s="121"/>
      <c r="AF396" s="121"/>
      <c r="AG396" s="121"/>
      <c r="AH396" s="121"/>
      <c r="AI396" s="121"/>
      <c r="AJ396" s="121"/>
      <c r="AK396" s="121"/>
    </row>
    <row r="397" spans="1:37" s="36" customFormat="1" x14ac:dyDescent="0.3">
      <c r="A397" s="121"/>
      <c r="B397" s="121"/>
      <c r="C397" s="121"/>
      <c r="D397" s="121"/>
      <c r="E397" s="121"/>
      <c r="F397" s="121"/>
      <c r="G397" s="121"/>
      <c r="H397" s="121"/>
      <c r="I397" s="121"/>
      <c r="J397" s="121"/>
      <c r="K397" s="121"/>
      <c r="L397" s="121"/>
      <c r="M397" s="121"/>
      <c r="N397" s="121"/>
      <c r="O397" s="121"/>
      <c r="P397" s="121"/>
      <c r="Q397" s="121"/>
      <c r="R397" s="122"/>
      <c r="S397" s="121"/>
      <c r="T397" s="121"/>
      <c r="U397" s="121"/>
      <c r="V397" s="121"/>
      <c r="W397" s="121"/>
      <c r="X397" s="121"/>
      <c r="Y397" s="121"/>
      <c r="Z397" s="121"/>
      <c r="AA397" s="121"/>
      <c r="AB397" s="121"/>
      <c r="AC397" s="121"/>
      <c r="AD397" s="121"/>
      <c r="AE397" s="121"/>
      <c r="AF397" s="121"/>
      <c r="AG397" s="121"/>
      <c r="AH397" s="121"/>
      <c r="AI397" s="121"/>
      <c r="AJ397" s="121"/>
      <c r="AK397" s="121"/>
    </row>
    <row r="398" spans="1:37" s="36" customFormat="1" x14ac:dyDescent="0.3">
      <c r="A398" s="121"/>
      <c r="B398" s="121"/>
      <c r="C398" s="121"/>
      <c r="D398" s="121"/>
      <c r="E398" s="121"/>
      <c r="F398" s="121"/>
      <c r="G398" s="121"/>
      <c r="H398" s="121"/>
      <c r="I398" s="121"/>
      <c r="J398" s="121"/>
      <c r="K398" s="121"/>
      <c r="L398" s="121"/>
      <c r="M398" s="121"/>
      <c r="N398" s="121"/>
      <c r="O398" s="121"/>
      <c r="P398" s="121"/>
      <c r="Q398" s="121"/>
      <c r="R398" s="122"/>
      <c r="S398" s="121"/>
      <c r="T398" s="121"/>
      <c r="U398" s="121"/>
      <c r="V398" s="121"/>
      <c r="W398" s="121"/>
      <c r="X398" s="121"/>
      <c r="Y398" s="121"/>
      <c r="Z398" s="121"/>
      <c r="AA398" s="121"/>
      <c r="AB398" s="121"/>
      <c r="AC398" s="121"/>
      <c r="AD398" s="121"/>
      <c r="AE398" s="121"/>
      <c r="AF398" s="121"/>
      <c r="AG398" s="121"/>
      <c r="AH398" s="121"/>
      <c r="AI398" s="121"/>
      <c r="AJ398" s="121"/>
      <c r="AK398" s="121"/>
    </row>
    <row r="399" spans="1:37" s="36" customFormat="1" x14ac:dyDescent="0.3">
      <c r="A399" s="121"/>
      <c r="B399" s="121"/>
      <c r="C399" s="121"/>
      <c r="D399" s="121"/>
      <c r="E399" s="121"/>
      <c r="F399" s="121"/>
      <c r="G399" s="121"/>
      <c r="H399" s="121"/>
      <c r="I399" s="121"/>
      <c r="J399" s="121"/>
      <c r="K399" s="121"/>
      <c r="L399" s="121"/>
      <c r="M399" s="121"/>
      <c r="N399" s="121"/>
      <c r="O399" s="121"/>
      <c r="P399" s="121"/>
      <c r="Q399" s="121"/>
      <c r="R399" s="122"/>
      <c r="S399" s="121"/>
      <c r="T399" s="121"/>
      <c r="U399" s="121"/>
      <c r="V399" s="121"/>
      <c r="W399" s="121"/>
      <c r="X399" s="121"/>
      <c r="Y399" s="121"/>
      <c r="Z399" s="121"/>
      <c r="AA399" s="121"/>
      <c r="AB399" s="121"/>
      <c r="AC399" s="121"/>
      <c r="AD399" s="121"/>
      <c r="AE399" s="121"/>
      <c r="AF399" s="121"/>
      <c r="AG399" s="121"/>
      <c r="AH399" s="121"/>
      <c r="AI399" s="121"/>
      <c r="AJ399" s="121"/>
      <c r="AK399" s="121"/>
    </row>
    <row r="400" spans="1:37" s="36" customFormat="1" x14ac:dyDescent="0.3">
      <c r="A400" s="121"/>
      <c r="B400" s="121"/>
      <c r="C400" s="121"/>
      <c r="D400" s="121"/>
      <c r="E400" s="121"/>
      <c r="F400" s="121"/>
      <c r="G400" s="121"/>
      <c r="H400" s="121"/>
      <c r="I400" s="121"/>
      <c r="J400" s="121"/>
      <c r="K400" s="121"/>
      <c r="L400" s="121"/>
      <c r="M400" s="121"/>
      <c r="N400" s="121"/>
      <c r="O400" s="121"/>
      <c r="P400" s="121"/>
      <c r="Q400" s="121"/>
      <c r="R400" s="122"/>
      <c r="S400" s="121"/>
      <c r="T400" s="121"/>
      <c r="U400" s="121"/>
      <c r="V400" s="121"/>
      <c r="W400" s="121"/>
      <c r="X400" s="121"/>
      <c r="Y400" s="121"/>
      <c r="Z400" s="121"/>
      <c r="AA400" s="121"/>
      <c r="AB400" s="121"/>
      <c r="AC400" s="121"/>
      <c r="AD400" s="121"/>
      <c r="AE400" s="121"/>
      <c r="AF400" s="121"/>
      <c r="AG400" s="121"/>
      <c r="AH400" s="121"/>
      <c r="AI400" s="121"/>
      <c r="AJ400" s="121"/>
      <c r="AK400" s="121"/>
    </row>
    <row r="401" spans="1:37" s="36" customFormat="1" x14ac:dyDescent="0.3">
      <c r="A401" s="121"/>
      <c r="B401" s="121"/>
      <c r="C401" s="121"/>
      <c r="D401" s="121"/>
      <c r="E401" s="121"/>
      <c r="F401" s="121"/>
      <c r="G401" s="121"/>
      <c r="H401" s="121"/>
      <c r="I401" s="121"/>
      <c r="J401" s="121"/>
      <c r="K401" s="121"/>
      <c r="L401" s="121"/>
      <c r="M401" s="121"/>
      <c r="N401" s="121"/>
      <c r="O401" s="121"/>
      <c r="P401" s="121"/>
      <c r="Q401" s="121"/>
      <c r="R401" s="122"/>
      <c r="S401" s="121"/>
      <c r="T401" s="121"/>
      <c r="U401" s="121"/>
      <c r="V401" s="121"/>
      <c r="W401" s="121"/>
      <c r="X401" s="121"/>
      <c r="Y401" s="121"/>
      <c r="Z401" s="121"/>
      <c r="AA401" s="121"/>
      <c r="AB401" s="121"/>
      <c r="AC401" s="121"/>
      <c r="AD401" s="121"/>
      <c r="AE401" s="121"/>
      <c r="AF401" s="121"/>
      <c r="AG401" s="121"/>
      <c r="AH401" s="121"/>
      <c r="AI401" s="121"/>
      <c r="AJ401" s="121"/>
      <c r="AK401" s="121"/>
    </row>
    <row r="402" spans="1:37" s="36" customFormat="1" x14ac:dyDescent="0.3">
      <c r="A402" s="121"/>
      <c r="B402" s="121"/>
      <c r="C402" s="121"/>
      <c r="D402" s="121"/>
      <c r="E402" s="121"/>
      <c r="F402" s="121"/>
      <c r="G402" s="121"/>
      <c r="H402" s="121"/>
      <c r="I402" s="121"/>
      <c r="J402" s="121"/>
      <c r="K402" s="121"/>
      <c r="L402" s="121"/>
      <c r="M402" s="121"/>
      <c r="N402" s="121"/>
      <c r="O402" s="121"/>
      <c r="P402" s="121"/>
      <c r="Q402" s="121"/>
      <c r="R402" s="122"/>
      <c r="S402" s="121"/>
      <c r="T402" s="121"/>
      <c r="U402" s="121"/>
      <c r="V402" s="121"/>
      <c r="W402" s="121"/>
      <c r="X402" s="121"/>
      <c r="Y402" s="121"/>
      <c r="Z402" s="121"/>
      <c r="AA402" s="121"/>
      <c r="AB402" s="121"/>
      <c r="AC402" s="121"/>
      <c r="AD402" s="121"/>
      <c r="AE402" s="121"/>
      <c r="AF402" s="121"/>
      <c r="AG402" s="121"/>
      <c r="AH402" s="121"/>
      <c r="AI402" s="121"/>
      <c r="AJ402" s="121"/>
      <c r="AK402" s="121"/>
    </row>
    <row r="403" spans="1:37" s="36" customFormat="1" x14ac:dyDescent="0.3">
      <c r="A403" s="121"/>
      <c r="B403" s="121"/>
      <c r="C403" s="121"/>
      <c r="D403" s="121"/>
      <c r="E403" s="121"/>
      <c r="F403" s="121"/>
      <c r="G403" s="121"/>
      <c r="H403" s="121"/>
      <c r="I403" s="121"/>
      <c r="J403" s="121"/>
      <c r="K403" s="121"/>
      <c r="L403" s="121"/>
      <c r="M403" s="121"/>
      <c r="N403" s="121"/>
      <c r="O403" s="121"/>
      <c r="P403" s="121"/>
      <c r="Q403" s="121"/>
      <c r="R403" s="122"/>
      <c r="S403" s="121"/>
      <c r="T403" s="121"/>
      <c r="U403" s="121"/>
      <c r="V403" s="121"/>
      <c r="W403" s="121"/>
      <c r="X403" s="121"/>
      <c r="Y403" s="121"/>
      <c r="Z403" s="121"/>
      <c r="AA403" s="121"/>
      <c r="AB403" s="121"/>
      <c r="AC403" s="121"/>
      <c r="AD403" s="121"/>
      <c r="AE403" s="121"/>
      <c r="AF403" s="121"/>
      <c r="AG403" s="121"/>
      <c r="AH403" s="121"/>
      <c r="AI403" s="121"/>
      <c r="AJ403" s="121"/>
      <c r="AK403" s="121"/>
    </row>
    <row r="404" spans="1:37" s="36" customFormat="1" x14ac:dyDescent="0.3">
      <c r="A404" s="121"/>
      <c r="B404" s="121"/>
      <c r="C404" s="121"/>
      <c r="D404" s="121"/>
      <c r="E404" s="121"/>
      <c r="F404" s="121"/>
      <c r="G404" s="121"/>
      <c r="H404" s="121"/>
      <c r="I404" s="121"/>
      <c r="J404" s="121"/>
      <c r="K404" s="121"/>
      <c r="L404" s="121"/>
      <c r="M404" s="121"/>
      <c r="N404" s="121"/>
      <c r="O404" s="121"/>
      <c r="P404" s="121"/>
      <c r="Q404" s="121"/>
      <c r="R404" s="122"/>
      <c r="S404" s="121"/>
      <c r="T404" s="121"/>
      <c r="U404" s="121"/>
      <c r="V404" s="121"/>
      <c r="W404" s="121"/>
      <c r="X404" s="121"/>
      <c r="Y404" s="121"/>
      <c r="Z404" s="121"/>
      <c r="AA404" s="121"/>
      <c r="AB404" s="121"/>
      <c r="AC404" s="121"/>
      <c r="AD404" s="121"/>
      <c r="AE404" s="121"/>
      <c r="AF404" s="121"/>
      <c r="AG404" s="121"/>
      <c r="AH404" s="121"/>
      <c r="AI404" s="121"/>
      <c r="AJ404" s="121"/>
      <c r="AK404" s="121"/>
    </row>
    <row r="405" spans="1:37" s="36" customFormat="1" x14ac:dyDescent="0.3">
      <c r="A405" s="121"/>
      <c r="B405" s="121"/>
      <c r="C405" s="121"/>
      <c r="D405" s="121"/>
      <c r="E405" s="121"/>
      <c r="F405" s="121"/>
      <c r="G405" s="121"/>
      <c r="H405" s="121"/>
      <c r="I405" s="121"/>
      <c r="J405" s="121"/>
      <c r="K405" s="121"/>
      <c r="L405" s="121"/>
      <c r="M405" s="121"/>
      <c r="N405" s="121"/>
      <c r="O405" s="121"/>
      <c r="P405" s="121"/>
      <c r="Q405" s="121"/>
      <c r="R405" s="122"/>
      <c r="S405" s="121"/>
      <c r="T405" s="121"/>
      <c r="U405" s="121"/>
      <c r="V405" s="121"/>
      <c r="W405" s="121"/>
      <c r="X405" s="121"/>
      <c r="Y405" s="121"/>
      <c r="Z405" s="121"/>
      <c r="AA405" s="121"/>
      <c r="AB405" s="121"/>
      <c r="AC405" s="121"/>
      <c r="AD405" s="121"/>
      <c r="AE405" s="121"/>
      <c r="AF405" s="121"/>
      <c r="AG405" s="121"/>
      <c r="AH405" s="121"/>
      <c r="AI405" s="121"/>
      <c r="AJ405" s="121"/>
      <c r="AK405" s="121"/>
    </row>
    <row r="406" spans="1:37" x14ac:dyDescent="0.3">
      <c r="C406" s="121"/>
      <c r="D406" s="121"/>
      <c r="E406" s="121"/>
      <c r="F406" s="121"/>
      <c r="G406" s="121"/>
    </row>
    <row r="407" spans="1:37" x14ac:dyDescent="0.3">
      <c r="C407" s="121"/>
      <c r="D407" s="121"/>
      <c r="E407" s="121"/>
      <c r="F407" s="121"/>
      <c r="G407" s="121"/>
    </row>
    <row r="408" spans="1:37" x14ac:dyDescent="0.3">
      <c r="C408" s="121"/>
      <c r="D408" s="121"/>
      <c r="E408" s="121"/>
      <c r="F408" s="121"/>
      <c r="G408" s="121"/>
    </row>
    <row r="409" spans="1:37" x14ac:dyDescent="0.3">
      <c r="C409" s="121"/>
      <c r="D409" s="121"/>
      <c r="E409" s="121"/>
      <c r="F409" s="121"/>
      <c r="G409" s="121"/>
    </row>
    <row r="410" spans="1:37" x14ac:dyDescent="0.3">
      <c r="C410" s="121"/>
      <c r="D410" s="121"/>
      <c r="E410" s="121"/>
      <c r="F410" s="121"/>
      <c r="G410" s="121"/>
    </row>
    <row r="411" spans="1:37" x14ac:dyDescent="0.3">
      <c r="C411" s="121"/>
      <c r="D411" s="121"/>
      <c r="E411" s="121"/>
      <c r="F411" s="121"/>
      <c r="G411" s="121"/>
    </row>
    <row r="412" spans="1:37" x14ac:dyDescent="0.3">
      <c r="C412" s="121"/>
      <c r="D412" s="121"/>
      <c r="E412" s="121"/>
      <c r="F412" s="121"/>
      <c r="G412" s="121"/>
    </row>
  </sheetData>
  <sheetProtection algorithmName="SHA-512" hashValue="LfGzlbzej2E/6RVcfeD5NeNSxo9oQ5fUY/4wzd+UJ2C3jcjBfdWHMpL/+FpcftHCphaMrd4GZnZzCXLi56fuAA==" saltValue="ZLeey1+UKKcG/gWi8cjrEg==" spinCount="100000" sheet="1" objects="1" scenarios="1" selectLockedCells="1"/>
  <mergeCells count="317">
    <mergeCell ref="I74:M75"/>
    <mergeCell ref="B162:O162"/>
    <mergeCell ref="B163:J163"/>
    <mergeCell ref="L163:O165"/>
    <mergeCell ref="B164:J165"/>
    <mergeCell ref="K164:K165"/>
    <mergeCell ref="B166:O166"/>
    <mergeCell ref="B167:O169"/>
    <mergeCell ref="B3:D3"/>
    <mergeCell ref="B110:O110"/>
    <mergeCell ref="H93:J93"/>
    <mergeCell ref="H94:J94"/>
    <mergeCell ref="H95:J95"/>
    <mergeCell ref="H96:J96"/>
    <mergeCell ref="K91:K92"/>
    <mergeCell ref="K44:O44"/>
    <mergeCell ref="K45:O45"/>
    <mergeCell ref="B80:O80"/>
    <mergeCell ref="B78:O78"/>
    <mergeCell ref="B37:O38"/>
    <mergeCell ref="F25:O26"/>
    <mergeCell ref="F31:O32"/>
    <mergeCell ref="B35:O35"/>
    <mergeCell ref="M23:O23"/>
    <mergeCell ref="B1:O1"/>
    <mergeCell ref="F12:O12"/>
    <mergeCell ref="B6:E6"/>
    <mergeCell ref="B7:E7"/>
    <mergeCell ref="B8:E8"/>
    <mergeCell ref="B9:E9"/>
    <mergeCell ref="F9:O9"/>
    <mergeCell ref="F10:O10"/>
    <mergeCell ref="F11:O11"/>
    <mergeCell ref="B10:E10"/>
    <mergeCell ref="B11:E11"/>
    <mergeCell ref="B12:E12"/>
    <mergeCell ref="F6:O6"/>
    <mergeCell ref="F7:O7"/>
    <mergeCell ref="B5:O5"/>
    <mergeCell ref="F8:O8"/>
    <mergeCell ref="B2:D2"/>
    <mergeCell ref="L64:M64"/>
    <mergeCell ref="I65:K65"/>
    <mergeCell ref="L60:M62"/>
    <mergeCell ref="I60:K62"/>
    <mergeCell ref="C55:M56"/>
    <mergeCell ref="F63:G63"/>
    <mergeCell ref="F64:G64"/>
    <mergeCell ref="F65:G65"/>
    <mergeCell ref="I58:M59"/>
    <mergeCell ref="F61:G61"/>
    <mergeCell ref="F62:G62"/>
    <mergeCell ref="C60:E60"/>
    <mergeCell ref="F60:G60"/>
    <mergeCell ref="H90:O90"/>
    <mergeCell ref="B95:C95"/>
    <mergeCell ref="B96:C96"/>
    <mergeCell ref="B91:C91"/>
    <mergeCell ref="C63:E63"/>
    <mergeCell ref="H91:J92"/>
    <mergeCell ref="R36:AD36"/>
    <mergeCell ref="R37:AC37"/>
    <mergeCell ref="B49:D51"/>
    <mergeCell ref="E49:O51"/>
    <mergeCell ref="B36:O36"/>
    <mergeCell ref="B82:M83"/>
    <mergeCell ref="B84:M84"/>
    <mergeCell ref="C64:E64"/>
    <mergeCell ref="C65:E65"/>
    <mergeCell ref="C70:E70"/>
    <mergeCell ref="B46:D46"/>
    <mergeCell ref="B47:D47"/>
    <mergeCell ref="L65:M65"/>
    <mergeCell ref="G45:J45"/>
    <mergeCell ref="G46:J46"/>
    <mergeCell ref="G47:J47"/>
    <mergeCell ref="B42:D42"/>
    <mergeCell ref="B43:D43"/>
    <mergeCell ref="B111:D113"/>
    <mergeCell ref="E111:O113"/>
    <mergeCell ref="B39:O39"/>
    <mergeCell ref="B52:O52"/>
    <mergeCell ref="B87:M87"/>
    <mergeCell ref="B88:M88"/>
    <mergeCell ref="B81:O81"/>
    <mergeCell ref="B85:M86"/>
    <mergeCell ref="N85:N86"/>
    <mergeCell ref="B79:O79"/>
    <mergeCell ref="O85:O86"/>
    <mergeCell ref="C58:G59"/>
    <mergeCell ref="C61:E61"/>
    <mergeCell ref="C62:E62"/>
    <mergeCell ref="B90:E90"/>
    <mergeCell ref="B92:C92"/>
    <mergeCell ref="D91:D92"/>
    <mergeCell ref="B93:C93"/>
    <mergeCell ref="C71:E71"/>
    <mergeCell ref="C72:E72"/>
    <mergeCell ref="C73:E73"/>
    <mergeCell ref="G42:J42"/>
    <mergeCell ref="G43:J43"/>
    <mergeCell ref="G44:J44"/>
    <mergeCell ref="R25:AD25"/>
    <mergeCell ref="B24:B26"/>
    <mergeCell ref="C25:E26"/>
    <mergeCell ref="C29:E29"/>
    <mergeCell ref="C30:E30"/>
    <mergeCell ref="C31:E33"/>
    <mergeCell ref="B34:O34"/>
    <mergeCell ref="B29:B33"/>
    <mergeCell ref="Q41:U41"/>
    <mergeCell ref="G41:J41"/>
    <mergeCell ref="B41:D41"/>
    <mergeCell ref="B27:O27"/>
    <mergeCell ref="G29:O29"/>
    <mergeCell ref="G30:O30"/>
    <mergeCell ref="M28:O28"/>
    <mergeCell ref="K41:O41"/>
    <mergeCell ref="F33:O33"/>
    <mergeCell ref="B125:D127"/>
    <mergeCell ref="E125:O127"/>
    <mergeCell ref="B114:O114"/>
    <mergeCell ref="B119:O119"/>
    <mergeCell ref="B123:O123"/>
    <mergeCell ref="B121:O122"/>
    <mergeCell ref="B77:O77"/>
    <mergeCell ref="B115:O115"/>
    <mergeCell ref="F24:O24"/>
    <mergeCell ref="N82:O83"/>
    <mergeCell ref="B109:O109"/>
    <mergeCell ref="H105:J105"/>
    <mergeCell ref="H106:J106"/>
    <mergeCell ref="H107:J107"/>
    <mergeCell ref="B89:O89"/>
    <mergeCell ref="B99:E102"/>
    <mergeCell ref="B40:O40"/>
    <mergeCell ref="E41:F41"/>
    <mergeCell ref="E42:F42"/>
    <mergeCell ref="E43:F43"/>
    <mergeCell ref="E44:F44"/>
    <mergeCell ref="E45:F45"/>
    <mergeCell ref="E46:F46"/>
    <mergeCell ref="E47:F47"/>
    <mergeCell ref="B129:O129"/>
    <mergeCell ref="B137:O137"/>
    <mergeCell ref="E91:E92"/>
    <mergeCell ref="B132:O132"/>
    <mergeCell ref="B140:O140"/>
    <mergeCell ref="B138:O138"/>
    <mergeCell ref="B130:O130"/>
    <mergeCell ref="B116:O116"/>
    <mergeCell ref="B124:O124"/>
    <mergeCell ref="B120:O120"/>
    <mergeCell ref="B128:O128"/>
    <mergeCell ref="B131:O131"/>
    <mergeCell ref="B136:O136"/>
    <mergeCell ref="H99:J99"/>
    <mergeCell ref="H100:J100"/>
    <mergeCell ref="H101:J101"/>
    <mergeCell ref="H102:J102"/>
    <mergeCell ref="H103:J103"/>
    <mergeCell ref="H104:J104"/>
    <mergeCell ref="H97:J97"/>
    <mergeCell ref="H98:J98"/>
    <mergeCell ref="B139:O139"/>
    <mergeCell ref="B103:E107"/>
    <mergeCell ref="B94:C94"/>
    <mergeCell ref="B133:D135"/>
    <mergeCell ref="E133:O135"/>
    <mergeCell ref="B141:O143"/>
    <mergeCell ref="J174:K174"/>
    <mergeCell ref="F174:I174"/>
    <mergeCell ref="C174:E174"/>
    <mergeCell ref="L175:M175"/>
    <mergeCell ref="L176:M176"/>
    <mergeCell ref="L174:M174"/>
    <mergeCell ref="B144:O144"/>
    <mergeCell ref="F175:G175"/>
    <mergeCell ref="F176:G176"/>
    <mergeCell ref="B153:O153"/>
    <mergeCell ref="B154:J154"/>
    <mergeCell ref="B157:O157"/>
    <mergeCell ref="B158:O160"/>
    <mergeCell ref="B161:O161"/>
    <mergeCell ref="B155:J156"/>
    <mergeCell ref="K155:K156"/>
    <mergeCell ref="L154:O156"/>
    <mergeCell ref="B145:O145"/>
    <mergeCell ref="B146:J146"/>
    <mergeCell ref="B147:J147"/>
    <mergeCell ref="B149:O151"/>
    <mergeCell ref="C175:E175"/>
    <mergeCell ref="C176:E176"/>
    <mergeCell ref="J176:K176"/>
    <mergeCell ref="J177:K177"/>
    <mergeCell ref="J178:K178"/>
    <mergeCell ref="J179:K179"/>
    <mergeCell ref="J180:K180"/>
    <mergeCell ref="J181:K181"/>
    <mergeCell ref="J182:K182"/>
    <mergeCell ref="C182:E182"/>
    <mergeCell ref="F177:G177"/>
    <mergeCell ref="F178:G178"/>
    <mergeCell ref="F179:G179"/>
    <mergeCell ref="F180:G180"/>
    <mergeCell ref="J175:K175"/>
    <mergeCell ref="I204:K204"/>
    <mergeCell ref="C202:G205"/>
    <mergeCell ref="J183:K183"/>
    <mergeCell ref="L177:M177"/>
    <mergeCell ref="L178:M178"/>
    <mergeCell ref="L179:M179"/>
    <mergeCell ref="L180:M180"/>
    <mergeCell ref="L181:M181"/>
    <mergeCell ref="L204:M204"/>
    <mergeCell ref="L205:M205"/>
    <mergeCell ref="H177:I177"/>
    <mergeCell ref="H180:I180"/>
    <mergeCell ref="H181:I181"/>
    <mergeCell ref="H182:I182"/>
    <mergeCell ref="F182:G182"/>
    <mergeCell ref="C177:E177"/>
    <mergeCell ref="C178:E178"/>
    <mergeCell ref="C179:E179"/>
    <mergeCell ref="C180:E180"/>
    <mergeCell ref="C181:E181"/>
    <mergeCell ref="H183:I183"/>
    <mergeCell ref="F181:G181"/>
    <mergeCell ref="H179:I179"/>
    <mergeCell ref="L206:M206"/>
    <mergeCell ref="D185:M185"/>
    <mergeCell ref="D186:M186"/>
    <mergeCell ref="D187:M187"/>
    <mergeCell ref="D188:M188"/>
    <mergeCell ref="C194:E194"/>
    <mergeCell ref="C195:E195"/>
    <mergeCell ref="F183:G183"/>
    <mergeCell ref="I198:M199"/>
    <mergeCell ref="C196:G198"/>
    <mergeCell ref="C200:G201"/>
    <mergeCell ref="I200:K203"/>
    <mergeCell ref="I190:M190"/>
    <mergeCell ref="I191:K191"/>
    <mergeCell ref="L191:M191"/>
    <mergeCell ref="L192:M192"/>
    <mergeCell ref="L193:M193"/>
    <mergeCell ref="L194:M194"/>
    <mergeCell ref="L195:M195"/>
    <mergeCell ref="L196:M196"/>
    <mergeCell ref="F191:G191"/>
    <mergeCell ref="F192:G192"/>
    <mergeCell ref="F193:G193"/>
    <mergeCell ref="I205:K205"/>
    <mergeCell ref="O91:O92"/>
    <mergeCell ref="I206:K206"/>
    <mergeCell ref="I207:K207"/>
    <mergeCell ref="C207:G207"/>
    <mergeCell ref="L207:M207"/>
    <mergeCell ref="L200:M203"/>
    <mergeCell ref="C171:M172"/>
    <mergeCell ref="I194:K194"/>
    <mergeCell ref="I195:K195"/>
    <mergeCell ref="I196:K196"/>
    <mergeCell ref="F194:G194"/>
    <mergeCell ref="F195:G195"/>
    <mergeCell ref="C173:M173"/>
    <mergeCell ref="C191:E191"/>
    <mergeCell ref="C192:E192"/>
    <mergeCell ref="C193:E193"/>
    <mergeCell ref="C190:G190"/>
    <mergeCell ref="I192:K192"/>
    <mergeCell ref="I193:K193"/>
    <mergeCell ref="L182:M182"/>
    <mergeCell ref="L183:M183"/>
    <mergeCell ref="H175:I175"/>
    <mergeCell ref="H176:I176"/>
    <mergeCell ref="H178:I178"/>
    <mergeCell ref="C67:G68"/>
    <mergeCell ref="I69:M71"/>
    <mergeCell ref="I72:M73"/>
    <mergeCell ref="I63:K63"/>
    <mergeCell ref="L63:M63"/>
    <mergeCell ref="I64:K64"/>
    <mergeCell ref="B148:O148"/>
    <mergeCell ref="L146:O147"/>
    <mergeCell ref="B152:O152"/>
    <mergeCell ref="I66:K66"/>
    <mergeCell ref="L66:M66"/>
    <mergeCell ref="I67:K67"/>
    <mergeCell ref="L67:M67"/>
    <mergeCell ref="C69:E69"/>
    <mergeCell ref="F69:G69"/>
    <mergeCell ref="F70:G70"/>
    <mergeCell ref="F71:G71"/>
    <mergeCell ref="F72:G72"/>
    <mergeCell ref="F73:G73"/>
    <mergeCell ref="G117:O117"/>
    <mergeCell ref="G118:O118"/>
    <mergeCell ref="L91:L92"/>
    <mergeCell ref="M91:M92"/>
    <mergeCell ref="N91:N92"/>
    <mergeCell ref="K42:O42"/>
    <mergeCell ref="B13:O13"/>
    <mergeCell ref="K43:O43"/>
    <mergeCell ref="K46:O46"/>
    <mergeCell ref="K47:O47"/>
    <mergeCell ref="B48:O48"/>
    <mergeCell ref="B23:K23"/>
    <mergeCell ref="B22:O22"/>
    <mergeCell ref="B44:D44"/>
    <mergeCell ref="B45:D45"/>
    <mergeCell ref="B16:O16"/>
    <mergeCell ref="F17:O17"/>
    <mergeCell ref="B17:E17"/>
    <mergeCell ref="B18:O20"/>
    <mergeCell ref="B14:O14"/>
    <mergeCell ref="B15:O15"/>
  </mergeCells>
  <conditionalFormatting sqref="B18">
    <cfRule type="containsText" dxfId="50" priority="2" operator="containsText" text="Please complete">
      <formula>NOT(ISERROR(SEARCH("Please complete",B18)))</formula>
    </cfRule>
  </conditionalFormatting>
  <conditionalFormatting sqref="B111:E111 B110 B112:D113">
    <cfRule type="expression" dxfId="49" priority="156">
      <formula>$Q$94="APT"</formula>
    </cfRule>
  </conditionalFormatting>
  <conditionalFormatting sqref="B85:O88">
    <cfRule type="expression" dxfId="46" priority="12">
      <formula>$Q$94="APT"</formula>
    </cfRule>
  </conditionalFormatting>
  <conditionalFormatting sqref="B109:O109">
    <cfRule type="containsText" dxfId="45" priority="11" operator="containsText" text="Note:">
      <formula>NOT(ISERROR(SEARCH("Note:",B109)))</formula>
    </cfRule>
  </conditionalFormatting>
  <conditionalFormatting sqref="B116:O116">
    <cfRule type="containsText" dxfId="44" priority="87" operator="containsText" text="0">
      <formula>NOT(ISERROR(SEARCH("0",B116)))</formula>
    </cfRule>
  </conditionalFormatting>
  <conditionalFormatting sqref="B141:O143 E133:O135 E49:O51 E125:O127">
    <cfRule type="containsText" dxfId="43" priority="75" operator="containsText" text="Please return to the">
      <formula>NOT(ISERROR(SEARCH("Please return to the",B49)))</formula>
    </cfRule>
  </conditionalFormatting>
  <conditionalFormatting sqref="B149:O151">
    <cfRule type="expression" dxfId="41" priority="8">
      <formula>$K$146="No"</formula>
    </cfRule>
    <cfRule type="containsText" dxfId="40" priority="9" operator="containsText" text="Please return to the">
      <formula>NOT(ISERROR(SEARCH("Please return to the",B149)))</formula>
    </cfRule>
  </conditionalFormatting>
  <conditionalFormatting sqref="B158:O160">
    <cfRule type="expression" dxfId="39" priority="6">
      <formula>$K$154="No"</formula>
    </cfRule>
    <cfRule type="containsText" dxfId="38" priority="7" operator="containsText" text="Please return to the">
      <formula>NOT(ISERROR(SEARCH("Please return to the",B158)))</formula>
    </cfRule>
  </conditionalFormatting>
  <conditionalFormatting sqref="B167:O169">
    <cfRule type="expression" dxfId="37" priority="3">
      <formula>$K$163="No"</formula>
    </cfRule>
    <cfRule type="containsText" dxfId="36" priority="4" operator="containsText" text="Please return to the">
      <formula>NOT(ISERROR(SEARCH("Please return to the",B167)))</formula>
    </cfRule>
  </conditionalFormatting>
  <conditionalFormatting sqref="C29:C30">
    <cfRule type="expression" dxfId="35" priority="97">
      <formula>$L$31="N/A"</formula>
    </cfRule>
  </conditionalFormatting>
  <conditionalFormatting sqref="E111">
    <cfRule type="containsText" dxfId="33" priority="69" operator="containsText" text="Please return to">
      <formula>NOT(ISERROR(SEARCH("Please return to",E111)))</formula>
    </cfRule>
  </conditionalFormatting>
  <conditionalFormatting sqref="E133:O135">
    <cfRule type="expression" dxfId="31" priority="21">
      <formula>$Q$134="Yes"</formula>
    </cfRule>
  </conditionalFormatting>
  <conditionalFormatting sqref="F17">
    <cfRule type="expression" dxfId="30" priority="1">
      <formula>$B$16="Please complete Tab 01. ADF1 EEM Assessment"</formula>
    </cfRule>
  </conditionalFormatting>
  <conditionalFormatting sqref="F6:O12">
    <cfRule type="containsText" dxfId="29" priority="68" operator="containsText" text="Enter Text in">
      <formula>NOT(ISERROR(SEARCH("Enter Text in",F6)))</formula>
    </cfRule>
  </conditionalFormatting>
  <conditionalFormatting sqref="F33:O33">
    <cfRule type="containsText" dxfId="28" priority="89" operator="containsText" text="Retrofit Coordinator">
      <formula>NOT(ISERROR(SEARCH("Retrofit Coordinator",F33)))</formula>
    </cfRule>
  </conditionalFormatting>
  <conditionalFormatting sqref="G29:G30">
    <cfRule type="expression" dxfId="27" priority="93">
      <formula>$L$28="No"</formula>
    </cfRule>
  </conditionalFormatting>
  <conditionalFormatting sqref="G41">
    <cfRule type="expression" dxfId="26" priority="18">
      <formula>$L$38="Yes"</formula>
    </cfRule>
    <cfRule type="expression" dxfId="25" priority="17">
      <formula>$L$39="Yes"</formula>
    </cfRule>
    <cfRule type="expression" dxfId="24" priority="16">
      <formula>$N$36="OMIT"</formula>
    </cfRule>
  </conditionalFormatting>
  <conditionalFormatting sqref="G93:J107">
    <cfRule type="expression" dxfId="22" priority="27">
      <formula>$K93="Wet Room"</formula>
    </cfRule>
  </conditionalFormatting>
  <conditionalFormatting sqref="G93:O107">
    <cfRule type="expression" dxfId="21" priority="22">
      <formula>$K93="Habitable"</formula>
    </cfRule>
  </conditionalFormatting>
  <conditionalFormatting sqref="K41">
    <cfRule type="expression" dxfId="20" priority="15">
      <formula>$L$38="Yes"</formula>
    </cfRule>
    <cfRule type="expression" dxfId="19" priority="14">
      <formula>$L$39="Yes"</formula>
    </cfRule>
    <cfRule type="expression" dxfId="18" priority="13">
      <formula>$N$36="OMIT"</formula>
    </cfRule>
  </conditionalFormatting>
  <conditionalFormatting sqref="K93:K107">
    <cfRule type="containsText" dxfId="17" priority="26" operator="containsText" text="Wet Room">
      <formula>NOT(ISERROR(SEARCH("Wet Room",K93)))</formula>
    </cfRule>
  </conditionalFormatting>
  <conditionalFormatting sqref="L93:O107">
    <cfRule type="expression" dxfId="15" priority="23">
      <formula>$K93="Wet Room"</formula>
    </cfRule>
  </conditionalFormatting>
  <conditionalFormatting sqref="N108">
    <cfRule type="expression" dxfId="13" priority="19">
      <formula>$Q$94="APT"</formula>
    </cfRule>
  </conditionalFormatting>
  <conditionalFormatting sqref="O87:O88">
    <cfRule type="expression" dxfId="12" priority="70">
      <formula>B87=""</formula>
    </cfRule>
  </conditionalFormatting>
  <conditionalFormatting sqref="O93">
    <cfRule type="expression" dxfId="11" priority="20">
      <formula>$K93="Wet Room"</formula>
    </cfRule>
  </conditionalFormatting>
  <conditionalFormatting sqref="R30">
    <cfRule type="expression" dxfId="10" priority="98">
      <formula>$L$31="N/A"</formula>
    </cfRule>
  </conditionalFormatting>
  <pageMargins left="0.19685039370078741" right="0.19685039370078741" top="0.19685039370078741" bottom="0.19685039370078741" header="0.31496062992125984" footer="0.19685039370078741"/>
  <pageSetup paperSize="9" scale="69" fitToHeight="3" orientation="portrait" horizontalDpi="360" verticalDpi="360" r:id="rId1"/>
  <headerFooter>
    <oddFooter>&amp;L&amp;8&amp;F - &amp;A - &amp;D&amp;R&amp;8Page &amp;P of &amp;N</oddFooter>
  </headerFooter>
  <rowBreaks count="2" manualBreakCount="2">
    <brk id="76" max="16383" man="1"/>
    <brk id="144"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74" id="{0A2E2EC5-A6B9-44AD-A16A-92ADA16DA3AD}">
            <xm:f>' 02. Assessment Data Entry Calc'!$N$59="APT"</xm:f>
            <x14:dxf>
              <font>
                <b/>
                <i val="0"/>
                <color theme="0"/>
              </font>
              <fill>
                <patternFill>
                  <bgColor rgb="FF00B050"/>
                </patternFill>
              </fill>
            </x14:dxf>
          </x14:cfRule>
          <xm:sqref>B82:M83</xm:sqref>
        </x14:conditionalFormatting>
        <x14:conditionalFormatting xmlns:xm="http://schemas.microsoft.com/office/excel/2006/main">
          <x14:cfRule type="expression" priority="73" id="{C4FBE3D5-9751-49C0-A8E6-407516783B71}">
            <xm:f>' 02. Assessment Data Entry Calc'!$N$59="APT"</xm:f>
            <x14:dxf>
              <font>
                <b/>
                <i val="0"/>
                <color theme="1"/>
              </font>
              <fill>
                <patternFill>
                  <bgColor rgb="FFFFC000"/>
                </patternFill>
              </fill>
            </x14:dxf>
          </x14:cfRule>
          <xm:sqref>B84:M84</xm:sqref>
        </x14:conditionalFormatting>
        <x14:conditionalFormatting xmlns:xm="http://schemas.microsoft.com/office/excel/2006/main">
          <x14:cfRule type="expression" priority="62" id="{171C1E6D-3B30-4596-9389-2374DACD4444}">
            <xm:f>' 02. Assessment Data Entry Calc'!$L$144="No"</xm:f>
            <x14:dxf>
              <font>
                <color theme="0"/>
              </font>
              <fill>
                <patternFill>
                  <bgColor theme="0"/>
                </patternFill>
              </fill>
            </x14:dxf>
          </x14:cfRule>
          <xm:sqref>B141:O143</xm:sqref>
        </x14:conditionalFormatting>
        <x14:conditionalFormatting xmlns:xm="http://schemas.microsoft.com/office/excel/2006/main">
          <x14:cfRule type="expression" priority="71" id="{37B667DD-BCCE-40DA-82BC-21CC31C4FDC6}">
            <xm:f>' 02. Assessment Data Entry Calc'!$N$59="APT"</xm:f>
            <x14:dxf>
              <font>
                <color theme="0"/>
              </font>
              <border>
                <left/>
                <top/>
                <bottom/>
              </border>
            </x14:dxf>
          </x14:cfRule>
          <xm:sqref>E111</xm:sqref>
        </x14:conditionalFormatting>
        <x14:conditionalFormatting xmlns:xm="http://schemas.microsoft.com/office/excel/2006/main">
          <x14:cfRule type="expression" priority="64" id="{A95ABCD1-BBCB-456F-828C-1001BAA6EFA9}">
            <xm:f>' 02. Assessment Data Entry Calc'!$N$59="APT"</xm:f>
            <x14:dxf>
              <fill>
                <patternFill>
                  <bgColor theme="0"/>
                </patternFill>
              </fill>
              <border>
                <left/>
                <top/>
                <bottom/>
              </border>
            </x14:dxf>
          </x14:cfRule>
          <xm:sqref>E111:O113</xm:sqref>
        </x14:conditionalFormatting>
        <x14:conditionalFormatting xmlns:xm="http://schemas.microsoft.com/office/excel/2006/main">
          <x14:cfRule type="expression" priority="82" id="{FD416895-CEA3-414A-AA26-63FE91657D98}">
            <xm:f>' 02. Assessment Data Entry Calc'!$N$46="DMEV"</xm:f>
            <x14:dxf>
              <font>
                <color theme="0"/>
              </font>
              <fill>
                <patternFill>
                  <bgColor theme="0"/>
                </patternFill>
              </fill>
            </x14:dxf>
          </x14:cfRule>
          <xm:sqref>G108</xm:sqref>
        </x14:conditionalFormatting>
        <x14:conditionalFormatting xmlns:xm="http://schemas.microsoft.com/office/excel/2006/main">
          <x14:cfRule type="expression" priority="5" id="{0500C412-91BE-4380-B45F-1B247672FF09}">
            <xm:f>' 02. Assessment Data Entry Calc'!$N$59="APT"</xm:f>
            <x14:dxf>
              <font>
                <color theme="0"/>
              </font>
            </x14:dxf>
          </x14:cfRule>
          <xm:sqref>L93:L107</xm:sqref>
        </x14:conditionalFormatting>
        <x14:conditionalFormatting xmlns:xm="http://schemas.microsoft.com/office/excel/2006/main">
          <x14:cfRule type="expression" priority="30" id="{3E4B438C-2923-4348-9DF7-B0F326622FFE}">
            <xm:f>' 02. Assessment Data Entry Calc'!$N$59="APT"</xm:f>
            <x14:dxf>
              <font>
                <color theme="0"/>
              </font>
            </x14:dxf>
          </x14:cfRule>
          <xm:sqref>M108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D15FD-4BD7-4F1D-815A-5CA38B512538}">
  <dimension ref="A1:HF709"/>
  <sheetViews>
    <sheetView topLeftCell="A21" zoomScale="95" zoomScaleNormal="95" workbookViewId="0">
      <selection activeCell="C21" sqref="C21:M21"/>
    </sheetView>
  </sheetViews>
  <sheetFormatPr defaultColWidth="9.109375" defaultRowHeight="14.4" x14ac:dyDescent="0.3"/>
  <cols>
    <col min="1" max="2" width="3" style="45" customWidth="1"/>
    <col min="3" max="3" width="9.88671875" style="361" customWidth="1"/>
    <col min="4" max="6" width="9.88671875" style="225" customWidth="1"/>
    <col min="7" max="7" width="11" style="225" customWidth="1"/>
    <col min="8" max="8" width="13" style="225" customWidth="1"/>
    <col min="9" max="13" width="9.88671875" style="225" customWidth="1"/>
    <col min="14" max="14" width="9.109375" style="45"/>
    <col min="15" max="15" width="28.6640625" style="45" customWidth="1"/>
    <col min="16" max="26" width="9.109375" style="45" hidden="1" customWidth="1"/>
    <col min="27" max="214" width="9.109375" style="45"/>
    <col min="215" max="16384" width="9.109375" style="225"/>
  </cols>
  <sheetData>
    <row r="1" spans="1:214" s="45" customFormat="1" ht="9" customHeight="1" x14ac:dyDescent="0.3">
      <c r="C1" s="226"/>
    </row>
    <row r="2" spans="1:214" s="45" customFormat="1" ht="15" customHeight="1" x14ac:dyDescent="0.3">
      <c r="B2" s="1219" t="s">
        <v>577</v>
      </c>
      <c r="C2" s="1220"/>
      <c r="D2" s="1220"/>
      <c r="E2" s="1220"/>
      <c r="F2" s="1220"/>
      <c r="G2" s="1220"/>
      <c r="H2" s="606" t="str">
        <f>'01. ADF1 EEM Assessment'!I1</f>
        <v>- Rev 06</v>
      </c>
      <c r="I2" s="463"/>
      <c r="J2" s="463"/>
      <c r="K2" s="464"/>
      <c r="L2" s="464"/>
      <c r="M2" s="465"/>
      <c r="O2" s="1256" t="s">
        <v>511</v>
      </c>
    </row>
    <row r="3" spans="1:214" s="45" customFormat="1" ht="15" customHeight="1" x14ac:dyDescent="0.3">
      <c r="B3" s="1221"/>
      <c r="C3" s="1222"/>
      <c r="D3" s="1222"/>
      <c r="E3" s="1222"/>
      <c r="F3" s="1222"/>
      <c r="G3" s="1222"/>
      <c r="H3" s="607"/>
      <c r="I3" s="230" t="s">
        <v>434</v>
      </c>
      <c r="J3" s="491">
        <f ca="1">TODAY()</f>
        <v>46049</v>
      </c>
      <c r="K3" s="229"/>
      <c r="L3" s="231"/>
      <c r="M3" s="177"/>
      <c r="O3" s="1257"/>
      <c r="Q3" s="539" t="s">
        <v>511</v>
      </c>
      <c r="R3" s="540"/>
      <c r="S3" s="540"/>
      <c r="T3" s="540"/>
      <c r="U3" s="541"/>
    </row>
    <row r="4" spans="1:214" s="235" customFormat="1" ht="15" customHeight="1" x14ac:dyDescent="0.3">
      <c r="A4" s="45"/>
      <c r="B4" s="466" t="s">
        <v>478</v>
      </c>
      <c r="C4" s="467"/>
      <c r="D4" s="129"/>
      <c r="E4" s="129"/>
      <c r="F4" s="129"/>
      <c r="G4" s="129"/>
      <c r="H4" s="646"/>
      <c r="I4" s="646"/>
      <c r="J4" s="646"/>
      <c r="K4" s="233"/>
      <c r="L4" s="233"/>
      <c r="M4" s="234"/>
      <c r="N4" s="49"/>
      <c r="O4" s="1258"/>
      <c r="P4" s="49"/>
      <c r="Q4" s="539"/>
      <c r="R4" s="540"/>
      <c r="S4" s="540"/>
      <c r="T4" s="540"/>
      <c r="U4" s="541"/>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row>
    <row r="5" spans="1:214" ht="18" customHeight="1" x14ac:dyDescent="0.3">
      <c r="B5" s="1218" t="s">
        <v>147</v>
      </c>
      <c r="C5" s="1218"/>
      <c r="D5" s="1218"/>
      <c r="E5" s="1218"/>
      <c r="F5" s="1218"/>
      <c r="G5" s="1218"/>
      <c r="H5" s="1218"/>
      <c r="I5" s="1218"/>
      <c r="J5" s="1218"/>
      <c r="K5" s="1218"/>
      <c r="L5" s="1218"/>
      <c r="M5" s="1218"/>
      <c r="O5" s="1259" t="s">
        <v>567</v>
      </c>
      <c r="Q5" s="542" t="s">
        <v>512</v>
      </c>
      <c r="R5" s="543"/>
      <c r="S5" s="543"/>
      <c r="T5" s="543"/>
      <c r="U5" s="544"/>
    </row>
    <row r="6" spans="1:214" ht="15" customHeight="1" x14ac:dyDescent="0.3">
      <c r="B6" s="1194" t="s">
        <v>87</v>
      </c>
      <c r="C6" s="1194"/>
      <c r="D6" s="1194"/>
      <c r="E6" s="1194"/>
      <c r="F6" s="1195" t="str">
        <f>'01. ADF1 EEM Assessment'!D3</f>
        <v>Address</v>
      </c>
      <c r="G6" s="1196"/>
      <c r="H6" s="1196"/>
      <c r="I6" s="1196"/>
      <c r="J6" s="1196"/>
      <c r="K6" s="1196"/>
      <c r="L6" s="1196"/>
      <c r="M6" s="1197"/>
      <c r="O6" s="1260"/>
      <c r="Q6" s="542"/>
      <c r="R6" s="543"/>
      <c r="S6" s="543"/>
      <c r="T6" s="543"/>
      <c r="U6" s="544"/>
    </row>
    <row r="7" spans="1:214" ht="15" customHeight="1" x14ac:dyDescent="0.3">
      <c r="B7" s="1194" t="s">
        <v>88</v>
      </c>
      <c r="C7" s="1194"/>
      <c r="D7" s="1194"/>
      <c r="E7" s="1194"/>
      <c r="F7" s="1195" t="str">
        <f>'01. ADF1 EEM Assessment'!D5</f>
        <v>Post Code</v>
      </c>
      <c r="G7" s="1196"/>
      <c r="H7" s="1196"/>
      <c r="I7" s="1196"/>
      <c r="J7" s="1196"/>
      <c r="K7" s="1196"/>
      <c r="L7" s="1196"/>
      <c r="M7" s="1197"/>
      <c r="O7" s="1260"/>
      <c r="Q7" s="542"/>
      <c r="R7" s="543"/>
      <c r="S7" s="543"/>
      <c r="T7" s="543"/>
      <c r="U7" s="544"/>
    </row>
    <row r="8" spans="1:214" ht="15" customHeight="1" x14ac:dyDescent="0.3">
      <c r="B8" s="1194" t="s">
        <v>89</v>
      </c>
      <c r="C8" s="1194"/>
      <c r="D8" s="1194"/>
      <c r="E8" s="1194"/>
      <c r="F8" s="1195" t="str">
        <f>'01. ADF1 EEM Assessment'!D6</f>
        <v>RA Name</v>
      </c>
      <c r="G8" s="1196"/>
      <c r="H8" s="1196"/>
      <c r="I8" s="1196"/>
      <c r="J8" s="1196"/>
      <c r="K8" s="1196"/>
      <c r="L8" s="1196"/>
      <c r="M8" s="1197"/>
      <c r="O8" s="1260"/>
      <c r="Q8" s="542"/>
      <c r="R8" s="543"/>
      <c r="S8" s="543"/>
      <c r="T8" s="543"/>
      <c r="U8" s="544"/>
    </row>
    <row r="9" spans="1:214" ht="15" customHeight="1" x14ac:dyDescent="0.3">
      <c r="B9" s="1194" t="s">
        <v>90</v>
      </c>
      <c r="C9" s="1194"/>
      <c r="D9" s="1194"/>
      <c r="E9" s="1194"/>
      <c r="F9" s="1195" t="str">
        <f>'01. ADF1 EEM Assessment'!D7</f>
        <v>RC Name</v>
      </c>
      <c r="G9" s="1196"/>
      <c r="H9" s="1196"/>
      <c r="I9" s="1196"/>
      <c r="J9" s="1196"/>
      <c r="K9" s="1196"/>
      <c r="L9" s="1196"/>
      <c r="M9" s="1197"/>
      <c r="O9" s="1260"/>
    </row>
    <row r="10" spans="1:214" ht="15" customHeight="1" x14ac:dyDescent="0.3">
      <c r="B10" s="1194" t="s">
        <v>91</v>
      </c>
      <c r="C10" s="1194"/>
      <c r="D10" s="1194"/>
      <c r="E10" s="1194"/>
      <c r="F10" s="1195" t="str">
        <f>'01. ADF1 EEM Assessment'!D8</f>
        <v>RD Name</v>
      </c>
      <c r="G10" s="1196"/>
      <c r="H10" s="1196"/>
      <c r="I10" s="1196"/>
      <c r="J10" s="1196"/>
      <c r="K10" s="1196"/>
      <c r="L10" s="1196"/>
      <c r="M10" s="1197"/>
    </row>
    <row r="11" spans="1:214" ht="15" customHeight="1" x14ac:dyDescent="0.3">
      <c r="B11" s="1194" t="s">
        <v>494</v>
      </c>
      <c r="C11" s="1194"/>
      <c r="D11" s="1194"/>
      <c r="E11" s="1194"/>
      <c r="F11" s="1198" t="str">
        <f>' 02. Assessment Data Entry Calc'!E11</f>
        <v>EWI, Loft Insulation, UFI and Replacement Doors and Windows</v>
      </c>
      <c r="G11" s="1199"/>
      <c r="H11" s="1199"/>
      <c r="I11" s="1199"/>
      <c r="J11" s="1199"/>
      <c r="K11" s="1199"/>
      <c r="L11" s="1199"/>
      <c r="M11" s="1200"/>
    </row>
    <row r="12" spans="1:214" s="45" customFormat="1" ht="6" customHeight="1" x14ac:dyDescent="0.3">
      <c r="C12" s="226"/>
    </row>
    <row r="13" spans="1:214" s="236" customFormat="1" ht="30" customHeight="1" x14ac:dyDescent="0.3">
      <c r="A13" s="45"/>
      <c r="B13" s="1201" t="s">
        <v>435</v>
      </c>
      <c r="C13" s="1202"/>
      <c r="D13" s="1202"/>
      <c r="E13" s="1202"/>
      <c r="F13" s="1202"/>
      <c r="G13" s="1202"/>
      <c r="H13" s="1202"/>
      <c r="I13" s="1202"/>
      <c r="J13" s="1202"/>
      <c r="K13" s="1202"/>
      <c r="L13" s="1202"/>
      <c r="M13" s="1203"/>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row>
    <row r="14" spans="1:214" s="45" customFormat="1" x14ac:dyDescent="0.3">
      <c r="B14" s="1204" t="s">
        <v>496</v>
      </c>
      <c r="C14" s="1205"/>
      <c r="D14" s="1205"/>
      <c r="E14" s="1205"/>
      <c r="F14" s="1205"/>
      <c r="G14" s="1205"/>
      <c r="H14" s="1205"/>
      <c r="I14" s="1205"/>
      <c r="J14" s="1205"/>
      <c r="K14" s="1205"/>
      <c r="L14" s="1205"/>
      <c r="M14" s="1206"/>
    </row>
    <row r="15" spans="1:214" s="45" customFormat="1" x14ac:dyDescent="0.3">
      <c r="B15" s="1204"/>
      <c r="C15" s="1205"/>
      <c r="D15" s="1205"/>
      <c r="E15" s="1205"/>
      <c r="F15" s="1205"/>
      <c r="G15" s="1205"/>
      <c r="H15" s="1205"/>
      <c r="I15" s="1205"/>
      <c r="J15" s="1205"/>
      <c r="K15" s="1205"/>
      <c r="L15" s="1205"/>
      <c r="M15" s="1206"/>
    </row>
    <row r="16" spans="1:214" s="45" customFormat="1" ht="3.75" customHeight="1" x14ac:dyDescent="0.3">
      <c r="B16" s="844"/>
      <c r="C16" s="844"/>
      <c r="D16" s="844"/>
      <c r="E16" s="844"/>
      <c r="F16" s="844"/>
      <c r="G16" s="844"/>
      <c r="H16" s="844"/>
      <c r="I16" s="844"/>
      <c r="J16" s="844"/>
      <c r="K16" s="844"/>
      <c r="L16" s="844"/>
      <c r="M16" s="844"/>
    </row>
    <row r="17" spans="2:21" s="45" customFormat="1" x14ac:dyDescent="0.3">
      <c r="C17" s="1215"/>
      <c r="D17" s="1216"/>
      <c r="E17" s="1216"/>
      <c r="F17" s="1216"/>
      <c r="G17" s="1216"/>
      <c r="H17" s="1216"/>
      <c r="I17" s="1216"/>
      <c r="J17" s="1216"/>
      <c r="K17" s="1216"/>
      <c r="L17" s="1216"/>
      <c r="M17" s="1217"/>
      <c r="N17" s="500" t="s">
        <v>498</v>
      </c>
      <c r="P17" s="45" t="e">
        <f>VLOOKUP(C17,Data!$Y$7:$Z$17,2,FALSE)</f>
        <v>#N/A</v>
      </c>
    </row>
    <row r="18" spans="2:21" s="45" customFormat="1" x14ac:dyDescent="0.3">
      <c r="B18" s="485" t="str">
        <f>IF(C18="","",1)</f>
        <v/>
      </c>
      <c r="C18" s="1207"/>
      <c r="D18" s="1208"/>
      <c r="E18" s="1208"/>
      <c r="F18" s="1208"/>
      <c r="G18" s="1208"/>
      <c r="H18" s="1208"/>
      <c r="I18" s="1208"/>
      <c r="J18" s="1208"/>
      <c r="K18" s="1208"/>
      <c r="L18" s="1208"/>
      <c r="M18" s="1208"/>
      <c r="P18" s="45" t="s">
        <v>565</v>
      </c>
    </row>
    <row r="19" spans="2:21" s="45" customFormat="1" x14ac:dyDescent="0.3">
      <c r="B19" s="485" t="str">
        <f>IF(C19="","",B18+1)</f>
        <v/>
      </c>
      <c r="C19" s="1207"/>
      <c r="D19" s="1208"/>
      <c r="E19" s="1208"/>
      <c r="F19" s="1208"/>
      <c r="G19" s="1208"/>
      <c r="H19" s="1208"/>
      <c r="I19" s="1208"/>
      <c r="J19" s="1208"/>
      <c r="K19" s="1208"/>
      <c r="L19" s="1208"/>
      <c r="M19" s="1208"/>
    </row>
    <row r="20" spans="2:21" s="45" customFormat="1" ht="15" customHeight="1" x14ac:dyDescent="0.3">
      <c r="B20" s="485" t="str">
        <f t="shared" ref="B20:B24" si="0">IF(C20="","",B19+1)</f>
        <v/>
      </c>
      <c r="C20" s="1207"/>
      <c r="D20" s="1208"/>
      <c r="E20" s="1208"/>
      <c r="F20" s="1208"/>
      <c r="G20" s="1208"/>
      <c r="H20" s="1208"/>
      <c r="I20" s="1208"/>
      <c r="J20" s="1208"/>
      <c r="K20" s="1208"/>
      <c r="L20" s="1208"/>
      <c r="M20" s="1208"/>
      <c r="N20" s="1268" t="s">
        <v>497</v>
      </c>
      <c r="O20" s="1269"/>
      <c r="P20" s="1269"/>
      <c r="Q20" s="1269"/>
      <c r="R20" s="1269"/>
      <c r="S20" s="1269"/>
      <c r="T20" s="1269"/>
      <c r="U20" s="501"/>
    </row>
    <row r="21" spans="2:21" s="45" customFormat="1" x14ac:dyDescent="0.3">
      <c r="B21" s="485" t="str">
        <f t="shared" si="0"/>
        <v/>
      </c>
      <c r="C21" s="1207"/>
      <c r="D21" s="1208"/>
      <c r="E21" s="1208"/>
      <c r="F21" s="1208"/>
      <c r="G21" s="1208"/>
      <c r="H21" s="1208"/>
      <c r="I21" s="1208"/>
      <c r="J21" s="1208"/>
      <c r="K21" s="1208"/>
      <c r="L21" s="1208"/>
      <c r="M21" s="1208"/>
      <c r="N21" s="1268"/>
      <c r="O21" s="1269"/>
      <c r="P21" s="1269"/>
      <c r="Q21" s="1269"/>
      <c r="R21" s="1269"/>
      <c r="S21" s="1269"/>
      <c r="T21" s="1269"/>
      <c r="U21" s="501"/>
    </row>
    <row r="22" spans="2:21" s="45" customFormat="1" x14ac:dyDescent="0.3">
      <c r="B22" s="485" t="str">
        <f t="shared" si="0"/>
        <v/>
      </c>
      <c r="C22" s="1207"/>
      <c r="D22" s="1208"/>
      <c r="E22" s="1208"/>
      <c r="F22" s="1208"/>
      <c r="G22" s="1208"/>
      <c r="H22" s="1208"/>
      <c r="I22" s="1208"/>
      <c r="J22" s="1208"/>
      <c r="K22" s="1208"/>
      <c r="L22" s="1208"/>
      <c r="M22" s="1208"/>
      <c r="N22" s="1268"/>
      <c r="O22" s="1269"/>
      <c r="P22" s="1269"/>
      <c r="Q22" s="1269"/>
      <c r="R22" s="1269"/>
      <c r="S22" s="1269"/>
      <c r="T22" s="1269"/>
      <c r="U22" s="501"/>
    </row>
    <row r="23" spans="2:21" s="45" customFormat="1" x14ac:dyDescent="0.3">
      <c r="B23" s="485" t="str">
        <f t="shared" si="0"/>
        <v/>
      </c>
      <c r="C23" s="1207"/>
      <c r="D23" s="1208"/>
      <c r="E23" s="1208"/>
      <c r="F23" s="1208"/>
      <c r="G23" s="1208"/>
      <c r="H23" s="1208"/>
      <c r="I23" s="1208"/>
      <c r="J23" s="1208"/>
      <c r="K23" s="1208"/>
      <c r="L23" s="1208"/>
      <c r="M23" s="1208"/>
    </row>
    <row r="24" spans="2:21" s="45" customFormat="1" x14ac:dyDescent="0.3">
      <c r="B24" s="485" t="str">
        <f t="shared" si="0"/>
        <v/>
      </c>
      <c r="C24" s="1207"/>
      <c r="D24" s="1208"/>
      <c r="E24" s="1208"/>
      <c r="F24" s="1208"/>
      <c r="G24" s="1208"/>
      <c r="H24" s="1208"/>
      <c r="I24" s="1208"/>
      <c r="J24" s="1208"/>
      <c r="K24" s="1208"/>
      <c r="L24" s="1208"/>
      <c r="M24" s="1208"/>
    </row>
    <row r="25" spans="2:21" s="45" customFormat="1" ht="4.5" customHeight="1" x14ac:dyDescent="0.3">
      <c r="C25" s="226"/>
    </row>
    <row r="26" spans="2:21" s="45" customFormat="1" x14ac:dyDescent="0.3">
      <c r="C26" s="1215"/>
      <c r="D26" s="1216"/>
      <c r="E26" s="1216"/>
      <c r="F26" s="1216"/>
      <c r="G26" s="1216"/>
      <c r="H26" s="1216"/>
      <c r="I26" s="1216"/>
      <c r="J26" s="1216"/>
      <c r="K26" s="1216"/>
      <c r="L26" s="1216"/>
      <c r="M26" s="1217"/>
      <c r="P26" s="45" t="e">
        <f>VLOOKUP(C26,Data!$Y$7:$Z$17,2,FALSE)</f>
        <v>#N/A</v>
      </c>
    </row>
    <row r="27" spans="2:21" s="45" customFormat="1" x14ac:dyDescent="0.3">
      <c r="B27" s="485" t="str">
        <f>IF(C27="","",1)</f>
        <v/>
      </c>
      <c r="C27" s="1207"/>
      <c r="D27" s="1208"/>
      <c r="E27" s="1208"/>
      <c r="F27" s="1208"/>
      <c r="G27" s="1208"/>
      <c r="H27" s="1208"/>
      <c r="I27" s="1208"/>
      <c r="J27" s="1208"/>
      <c r="K27" s="1208"/>
      <c r="L27" s="1208"/>
      <c r="M27" s="1208"/>
    </row>
    <row r="28" spans="2:21" s="45" customFormat="1" x14ac:dyDescent="0.3">
      <c r="B28" s="485" t="str">
        <f>IF(C28="","",B27+1)</f>
        <v/>
      </c>
      <c r="C28" s="1207"/>
      <c r="D28" s="1208"/>
      <c r="E28" s="1208"/>
      <c r="F28" s="1208"/>
      <c r="G28" s="1208"/>
      <c r="H28" s="1208"/>
      <c r="I28" s="1208"/>
      <c r="J28" s="1208"/>
      <c r="K28" s="1208"/>
      <c r="L28" s="1208"/>
      <c r="M28" s="1208"/>
    </row>
    <row r="29" spans="2:21" s="45" customFormat="1" x14ac:dyDescent="0.3">
      <c r="B29" s="485" t="str">
        <f t="shared" ref="B29:B33" si="1">IF(C29="","",B28+1)</f>
        <v/>
      </c>
      <c r="C29" s="1207"/>
      <c r="D29" s="1208"/>
      <c r="E29" s="1208"/>
      <c r="F29" s="1208"/>
      <c r="G29" s="1208"/>
      <c r="H29" s="1208"/>
      <c r="I29" s="1208"/>
      <c r="J29" s="1208"/>
      <c r="K29" s="1208"/>
      <c r="L29" s="1208"/>
      <c r="M29" s="1208"/>
    </row>
    <row r="30" spans="2:21" s="45" customFormat="1" x14ac:dyDescent="0.3">
      <c r="B30" s="485" t="str">
        <f t="shared" si="1"/>
        <v/>
      </c>
      <c r="C30" s="1207"/>
      <c r="D30" s="1208"/>
      <c r="E30" s="1208"/>
      <c r="F30" s="1208"/>
      <c r="G30" s="1208"/>
      <c r="H30" s="1208"/>
      <c r="I30" s="1208"/>
      <c r="J30" s="1208"/>
      <c r="K30" s="1208"/>
      <c r="L30" s="1208"/>
      <c r="M30" s="1208"/>
    </row>
    <row r="31" spans="2:21" s="45" customFormat="1" x14ac:dyDescent="0.3">
      <c r="B31" s="485" t="str">
        <f t="shared" si="1"/>
        <v/>
      </c>
      <c r="C31" s="1207"/>
      <c r="D31" s="1208"/>
      <c r="E31" s="1208"/>
      <c r="F31" s="1208"/>
      <c r="G31" s="1208"/>
      <c r="H31" s="1208"/>
      <c r="I31" s="1208"/>
      <c r="J31" s="1208"/>
      <c r="K31" s="1208"/>
      <c r="L31" s="1208"/>
      <c r="M31" s="1208"/>
    </row>
    <row r="32" spans="2:21" s="45" customFormat="1" x14ac:dyDescent="0.3">
      <c r="B32" s="485" t="str">
        <f t="shared" si="1"/>
        <v/>
      </c>
      <c r="C32" s="1207"/>
      <c r="D32" s="1208"/>
      <c r="E32" s="1208"/>
      <c r="F32" s="1208"/>
      <c r="G32" s="1208"/>
      <c r="H32" s="1208"/>
      <c r="I32" s="1208"/>
      <c r="J32" s="1208"/>
      <c r="K32" s="1208"/>
      <c r="L32" s="1208"/>
      <c r="M32" s="1208"/>
    </row>
    <row r="33" spans="2:16" s="45" customFormat="1" x14ac:dyDescent="0.3">
      <c r="B33" s="485" t="str">
        <f t="shared" si="1"/>
        <v/>
      </c>
      <c r="C33" s="1207"/>
      <c r="D33" s="1208"/>
      <c r="E33" s="1208"/>
      <c r="F33" s="1208"/>
      <c r="G33" s="1208"/>
      <c r="H33" s="1208"/>
      <c r="I33" s="1208"/>
      <c r="J33" s="1208"/>
      <c r="K33" s="1208"/>
      <c r="L33" s="1208"/>
      <c r="M33" s="1208"/>
    </row>
    <row r="34" spans="2:16" s="45" customFormat="1" ht="4.5" customHeight="1" x14ac:dyDescent="0.3">
      <c r="C34" s="226"/>
    </row>
    <row r="35" spans="2:16" s="45" customFormat="1" x14ac:dyDescent="0.3">
      <c r="C35" s="1215"/>
      <c r="D35" s="1216"/>
      <c r="E35" s="1216"/>
      <c r="F35" s="1216"/>
      <c r="G35" s="1216"/>
      <c r="H35" s="1216"/>
      <c r="I35" s="1216"/>
      <c r="J35" s="1216"/>
      <c r="K35" s="1216"/>
      <c r="L35" s="1216"/>
      <c r="M35" s="1217"/>
      <c r="P35" s="45" t="e">
        <f>VLOOKUP(C35,Data!$Y$7:$Z$17,2,FALSE)</f>
        <v>#N/A</v>
      </c>
    </row>
    <row r="36" spans="2:16" s="45" customFormat="1" x14ac:dyDescent="0.3">
      <c r="B36" s="485" t="str">
        <f>IF(C36="","",1)</f>
        <v/>
      </c>
      <c r="C36" s="1207"/>
      <c r="D36" s="1208"/>
      <c r="E36" s="1208"/>
      <c r="F36" s="1208"/>
      <c r="G36" s="1208"/>
      <c r="H36" s="1208"/>
      <c r="I36" s="1208"/>
      <c r="J36" s="1208"/>
      <c r="K36" s="1208"/>
      <c r="L36" s="1208"/>
      <c r="M36" s="1208"/>
    </row>
    <row r="37" spans="2:16" s="45" customFormat="1" x14ac:dyDescent="0.3">
      <c r="B37" s="485" t="str">
        <f>IF(C37="","",B36+1)</f>
        <v/>
      </c>
      <c r="C37" s="1207"/>
      <c r="D37" s="1208"/>
      <c r="E37" s="1208"/>
      <c r="F37" s="1208"/>
      <c r="G37" s="1208"/>
      <c r="H37" s="1208"/>
      <c r="I37" s="1208"/>
      <c r="J37" s="1208"/>
      <c r="K37" s="1208"/>
      <c r="L37" s="1208"/>
      <c r="M37" s="1208"/>
    </row>
    <row r="38" spans="2:16" s="45" customFormat="1" x14ac:dyDescent="0.3">
      <c r="B38" s="485" t="str">
        <f t="shared" ref="B38:B42" si="2">IF(C38="","",B37+1)</f>
        <v/>
      </c>
      <c r="C38" s="1207"/>
      <c r="D38" s="1208"/>
      <c r="E38" s="1208"/>
      <c r="F38" s="1208"/>
      <c r="G38" s="1208"/>
      <c r="H38" s="1208"/>
      <c r="I38" s="1208"/>
      <c r="J38" s="1208"/>
      <c r="K38" s="1208"/>
      <c r="L38" s="1208"/>
      <c r="M38" s="1208"/>
    </row>
    <row r="39" spans="2:16" s="45" customFormat="1" x14ac:dyDescent="0.3">
      <c r="B39" s="485" t="str">
        <f t="shared" si="2"/>
        <v/>
      </c>
      <c r="C39" s="1207"/>
      <c r="D39" s="1208"/>
      <c r="E39" s="1208"/>
      <c r="F39" s="1208"/>
      <c r="G39" s="1208"/>
      <c r="H39" s="1208"/>
      <c r="I39" s="1208"/>
      <c r="J39" s="1208"/>
      <c r="K39" s="1208"/>
      <c r="L39" s="1208"/>
      <c r="M39" s="1208"/>
    </row>
    <row r="40" spans="2:16" s="45" customFormat="1" x14ac:dyDescent="0.3">
      <c r="B40" s="485" t="str">
        <f t="shared" si="2"/>
        <v/>
      </c>
      <c r="C40" s="1207"/>
      <c r="D40" s="1208"/>
      <c r="E40" s="1208"/>
      <c r="F40" s="1208"/>
      <c r="G40" s="1208"/>
      <c r="H40" s="1208"/>
      <c r="I40" s="1208"/>
      <c r="J40" s="1208"/>
      <c r="K40" s="1208"/>
      <c r="L40" s="1208"/>
      <c r="M40" s="1208"/>
    </row>
    <row r="41" spans="2:16" s="45" customFormat="1" x14ac:dyDescent="0.3">
      <c r="B41" s="485" t="str">
        <f t="shared" si="2"/>
        <v/>
      </c>
      <c r="C41" s="1207"/>
      <c r="D41" s="1208"/>
      <c r="E41" s="1208"/>
      <c r="F41" s="1208"/>
      <c r="G41" s="1208"/>
      <c r="H41" s="1208"/>
      <c r="I41" s="1208"/>
      <c r="J41" s="1208"/>
      <c r="K41" s="1208"/>
      <c r="L41" s="1208"/>
      <c r="M41" s="1208"/>
    </row>
    <row r="42" spans="2:16" s="45" customFormat="1" x14ac:dyDescent="0.3">
      <c r="B42" s="485" t="str">
        <f t="shared" si="2"/>
        <v/>
      </c>
      <c r="C42" s="1207"/>
      <c r="D42" s="1208"/>
      <c r="E42" s="1208"/>
      <c r="F42" s="1208"/>
      <c r="G42" s="1208"/>
      <c r="H42" s="1208"/>
      <c r="I42" s="1208"/>
      <c r="J42" s="1208"/>
      <c r="K42" s="1208"/>
      <c r="L42" s="1208"/>
      <c r="M42" s="1208"/>
    </row>
    <row r="43" spans="2:16" s="45" customFormat="1" ht="5.25" customHeight="1" x14ac:dyDescent="0.3">
      <c r="C43" s="226"/>
    </row>
    <row r="44" spans="2:16" s="45" customFormat="1" x14ac:dyDescent="0.3">
      <c r="C44" s="1215"/>
      <c r="D44" s="1216"/>
      <c r="E44" s="1216"/>
      <c r="F44" s="1216"/>
      <c r="G44" s="1216"/>
      <c r="H44" s="1216"/>
      <c r="I44" s="1216"/>
      <c r="J44" s="1216"/>
      <c r="K44" s="1216"/>
      <c r="L44" s="1216"/>
      <c r="M44" s="1217"/>
      <c r="P44" s="45" t="e">
        <f>VLOOKUP(C44,Data!$Y$7:$Z$17,2,FALSE)</f>
        <v>#N/A</v>
      </c>
    </row>
    <row r="45" spans="2:16" s="45" customFormat="1" x14ac:dyDescent="0.3">
      <c r="B45" s="485" t="str">
        <f>IF(C45="","",1)</f>
        <v/>
      </c>
      <c r="C45" s="1207"/>
      <c r="D45" s="1208"/>
      <c r="E45" s="1208"/>
      <c r="F45" s="1208"/>
      <c r="G45" s="1208"/>
      <c r="H45" s="1208"/>
      <c r="I45" s="1208"/>
      <c r="J45" s="1208"/>
      <c r="K45" s="1208"/>
      <c r="L45" s="1208"/>
      <c r="M45" s="1208"/>
    </row>
    <row r="46" spans="2:16" s="45" customFormat="1" x14ac:dyDescent="0.3">
      <c r="B46" s="485" t="str">
        <f>IF(C46="","",B45+1)</f>
        <v/>
      </c>
      <c r="C46" s="1207"/>
      <c r="D46" s="1208"/>
      <c r="E46" s="1208"/>
      <c r="F46" s="1208"/>
      <c r="G46" s="1208"/>
      <c r="H46" s="1208"/>
      <c r="I46" s="1208"/>
      <c r="J46" s="1208"/>
      <c r="K46" s="1208"/>
      <c r="L46" s="1208"/>
      <c r="M46" s="1208"/>
    </row>
    <row r="47" spans="2:16" s="45" customFormat="1" x14ac:dyDescent="0.3">
      <c r="B47" s="485" t="str">
        <f t="shared" ref="B47:B51" si="3">IF(C47="","",B46+1)</f>
        <v/>
      </c>
      <c r="C47" s="1207"/>
      <c r="D47" s="1208"/>
      <c r="E47" s="1208"/>
      <c r="F47" s="1208"/>
      <c r="G47" s="1208"/>
      <c r="H47" s="1208"/>
      <c r="I47" s="1208"/>
      <c r="J47" s="1208"/>
      <c r="K47" s="1208"/>
      <c r="L47" s="1208"/>
      <c r="M47" s="1208"/>
    </row>
    <row r="48" spans="2:16" s="45" customFormat="1" x14ac:dyDescent="0.3">
      <c r="B48" s="485" t="str">
        <f t="shared" si="3"/>
        <v/>
      </c>
      <c r="C48" s="1207"/>
      <c r="D48" s="1208"/>
      <c r="E48" s="1208"/>
      <c r="F48" s="1208"/>
      <c r="G48" s="1208"/>
      <c r="H48" s="1208"/>
      <c r="I48" s="1208"/>
      <c r="J48" s="1208"/>
      <c r="K48" s="1208"/>
      <c r="L48" s="1208"/>
      <c r="M48" s="1208"/>
    </row>
    <row r="49" spans="2:16" s="45" customFormat="1" x14ac:dyDescent="0.3">
      <c r="B49" s="485" t="str">
        <f t="shared" si="3"/>
        <v/>
      </c>
      <c r="C49" s="1207"/>
      <c r="D49" s="1208"/>
      <c r="E49" s="1208"/>
      <c r="F49" s="1208"/>
      <c r="G49" s="1208"/>
      <c r="H49" s="1208"/>
      <c r="I49" s="1208"/>
      <c r="J49" s="1208"/>
      <c r="K49" s="1208"/>
      <c r="L49" s="1208"/>
      <c r="M49" s="1208"/>
    </row>
    <row r="50" spans="2:16" s="45" customFormat="1" x14ac:dyDescent="0.3">
      <c r="B50" s="485" t="str">
        <f t="shared" si="3"/>
        <v/>
      </c>
      <c r="C50" s="1207"/>
      <c r="D50" s="1208"/>
      <c r="E50" s="1208"/>
      <c r="F50" s="1208"/>
      <c r="G50" s="1208"/>
      <c r="H50" s="1208"/>
      <c r="I50" s="1208"/>
      <c r="J50" s="1208"/>
      <c r="K50" s="1208"/>
      <c r="L50" s="1208"/>
      <c r="M50" s="1208"/>
    </row>
    <row r="51" spans="2:16" s="45" customFormat="1" x14ac:dyDescent="0.3">
      <c r="B51" s="485" t="str">
        <f t="shared" si="3"/>
        <v/>
      </c>
      <c r="C51" s="1207"/>
      <c r="D51" s="1208"/>
      <c r="E51" s="1208"/>
      <c r="F51" s="1208"/>
      <c r="G51" s="1208"/>
      <c r="H51" s="1208"/>
      <c r="I51" s="1208"/>
      <c r="J51" s="1208"/>
      <c r="K51" s="1208"/>
      <c r="L51" s="1208"/>
      <c r="M51" s="1208"/>
    </row>
    <row r="52" spans="2:16" s="45" customFormat="1" ht="4.5" customHeight="1" x14ac:dyDescent="0.3">
      <c r="B52" s="486"/>
      <c r="C52" s="487"/>
      <c r="D52" s="487"/>
      <c r="E52" s="487"/>
      <c r="F52" s="487"/>
      <c r="G52" s="487"/>
      <c r="H52" s="487"/>
      <c r="I52" s="487"/>
      <c r="J52" s="487"/>
      <c r="K52" s="487"/>
      <c r="L52" s="487"/>
      <c r="M52" s="487"/>
    </row>
    <row r="53" spans="2:16" s="45" customFormat="1" x14ac:dyDescent="0.3">
      <c r="C53" s="1215"/>
      <c r="D53" s="1216"/>
      <c r="E53" s="1216"/>
      <c r="F53" s="1216"/>
      <c r="G53" s="1216"/>
      <c r="H53" s="1216"/>
      <c r="I53" s="1216"/>
      <c r="J53" s="1216"/>
      <c r="K53" s="1216"/>
      <c r="L53" s="1216"/>
      <c r="M53" s="1217"/>
      <c r="P53" s="45" t="e">
        <f>VLOOKUP(C53,Data!$Y$7:$Z$17,2,FALSE)</f>
        <v>#N/A</v>
      </c>
    </row>
    <row r="54" spans="2:16" s="45" customFormat="1" x14ac:dyDescent="0.3">
      <c r="B54" s="485" t="str">
        <f>IF(C54="","",1)</f>
        <v/>
      </c>
      <c r="C54" s="1207"/>
      <c r="D54" s="1208"/>
      <c r="E54" s="1208"/>
      <c r="F54" s="1208"/>
      <c r="G54" s="1208"/>
      <c r="H54" s="1208"/>
      <c r="I54" s="1208"/>
      <c r="J54" s="1208"/>
      <c r="K54" s="1208"/>
      <c r="L54" s="1208"/>
      <c r="M54" s="1208"/>
    </row>
    <row r="55" spans="2:16" s="45" customFormat="1" x14ac:dyDescent="0.3">
      <c r="B55" s="485" t="str">
        <f>IF(C55="","",B54+1)</f>
        <v/>
      </c>
      <c r="C55" s="1207"/>
      <c r="D55" s="1208"/>
      <c r="E55" s="1208"/>
      <c r="F55" s="1208"/>
      <c r="G55" s="1208"/>
      <c r="H55" s="1208"/>
      <c r="I55" s="1208"/>
      <c r="J55" s="1208"/>
      <c r="K55" s="1208"/>
      <c r="L55" s="1208"/>
      <c r="M55" s="1208"/>
    </row>
    <row r="56" spans="2:16" s="45" customFormat="1" x14ac:dyDescent="0.3">
      <c r="B56" s="485" t="str">
        <f t="shared" ref="B56:B60" si="4">IF(C56="","",B55+1)</f>
        <v/>
      </c>
      <c r="C56" s="1207"/>
      <c r="D56" s="1208"/>
      <c r="E56" s="1208"/>
      <c r="F56" s="1208"/>
      <c r="G56" s="1208"/>
      <c r="H56" s="1208"/>
      <c r="I56" s="1208"/>
      <c r="J56" s="1208"/>
      <c r="K56" s="1208"/>
      <c r="L56" s="1208"/>
      <c r="M56" s="1208"/>
    </row>
    <row r="57" spans="2:16" s="45" customFormat="1" x14ac:dyDescent="0.3">
      <c r="B57" s="485" t="str">
        <f t="shared" si="4"/>
        <v/>
      </c>
      <c r="C57" s="1207"/>
      <c r="D57" s="1208"/>
      <c r="E57" s="1208"/>
      <c r="F57" s="1208"/>
      <c r="G57" s="1208"/>
      <c r="H57" s="1208"/>
      <c r="I57" s="1208"/>
      <c r="J57" s="1208"/>
      <c r="K57" s="1208"/>
      <c r="L57" s="1208"/>
      <c r="M57" s="1208"/>
    </row>
    <row r="58" spans="2:16" s="45" customFormat="1" x14ac:dyDescent="0.3">
      <c r="B58" s="485" t="str">
        <f t="shared" si="4"/>
        <v/>
      </c>
      <c r="C58" s="1207"/>
      <c r="D58" s="1208"/>
      <c r="E58" s="1208"/>
      <c r="F58" s="1208"/>
      <c r="G58" s="1208"/>
      <c r="H58" s="1208"/>
      <c r="I58" s="1208"/>
      <c r="J58" s="1208"/>
      <c r="K58" s="1208"/>
      <c r="L58" s="1208"/>
      <c r="M58" s="1208"/>
    </row>
    <row r="59" spans="2:16" s="45" customFormat="1" x14ac:dyDescent="0.3">
      <c r="B59" s="485" t="str">
        <f t="shared" si="4"/>
        <v/>
      </c>
      <c r="C59" s="1207"/>
      <c r="D59" s="1208"/>
      <c r="E59" s="1208"/>
      <c r="F59" s="1208"/>
      <c r="G59" s="1208"/>
      <c r="H59" s="1208"/>
      <c r="I59" s="1208"/>
      <c r="J59" s="1208"/>
      <c r="K59" s="1208"/>
      <c r="L59" s="1208"/>
      <c r="M59" s="1208"/>
    </row>
    <row r="60" spans="2:16" s="45" customFormat="1" x14ac:dyDescent="0.3">
      <c r="B60" s="485" t="str">
        <f t="shared" si="4"/>
        <v/>
      </c>
      <c r="C60" s="1207"/>
      <c r="D60" s="1208"/>
      <c r="E60" s="1208"/>
      <c r="F60" s="1208"/>
      <c r="G60" s="1208"/>
      <c r="H60" s="1208"/>
      <c r="I60" s="1208"/>
      <c r="J60" s="1208"/>
      <c r="K60" s="1208"/>
      <c r="L60" s="1208"/>
      <c r="M60" s="1208"/>
    </row>
    <row r="61" spans="2:16" s="45" customFormat="1" ht="5.25" customHeight="1" x14ac:dyDescent="0.3">
      <c r="C61" s="226"/>
      <c r="D61" s="83"/>
    </row>
    <row r="62" spans="2:16" s="45" customFormat="1" ht="23.25" customHeight="1" x14ac:dyDescent="0.3">
      <c r="B62" s="495"/>
      <c r="C62" s="498" t="s">
        <v>180</v>
      </c>
      <c r="D62" s="496"/>
      <c r="E62" s="496"/>
      <c r="F62" s="496"/>
      <c r="G62" s="496"/>
      <c r="H62" s="496"/>
      <c r="I62" s="496"/>
      <c r="J62" s="496"/>
      <c r="K62" s="496"/>
      <c r="L62" s="496"/>
      <c r="M62" s="497"/>
    </row>
    <row r="63" spans="2:16" s="45" customFormat="1" x14ac:dyDescent="0.3">
      <c r="B63" s="523" t="s">
        <v>162</v>
      </c>
      <c r="C63" s="1264" t="s">
        <v>495</v>
      </c>
      <c r="D63" s="1264"/>
      <c r="E63" s="1264"/>
      <c r="F63" s="1264"/>
      <c r="G63" s="1264"/>
      <c r="H63" s="1264"/>
      <c r="I63" s="1264"/>
      <c r="J63" s="1264"/>
      <c r="K63" s="1264"/>
      <c r="L63" s="1264"/>
      <c r="M63" s="1265"/>
    </row>
    <row r="64" spans="2:16" s="45" customFormat="1" x14ac:dyDescent="0.3">
      <c r="B64" s="489"/>
      <c r="C64" s="1266"/>
      <c r="D64" s="1266"/>
      <c r="E64" s="1266"/>
      <c r="F64" s="1266"/>
      <c r="G64" s="1266"/>
      <c r="H64" s="1266"/>
      <c r="I64" s="1266"/>
      <c r="J64" s="1266"/>
      <c r="K64" s="1266"/>
      <c r="L64" s="1266"/>
      <c r="M64" s="1267"/>
    </row>
    <row r="65" spans="1:55" s="45" customFormat="1" x14ac:dyDescent="0.3">
      <c r="B65" s="489"/>
      <c r="C65" s="1266"/>
      <c r="D65" s="1266"/>
      <c r="E65" s="1266"/>
      <c r="F65" s="1266"/>
      <c r="G65" s="1266"/>
      <c r="H65" s="1266"/>
      <c r="I65" s="1266"/>
      <c r="J65" s="1266"/>
      <c r="K65" s="1266"/>
      <c r="L65" s="1266"/>
      <c r="M65" s="1267"/>
    </row>
    <row r="66" spans="1:55" s="45" customFormat="1" x14ac:dyDescent="0.3">
      <c r="B66" s="488" t="s">
        <v>163</v>
      </c>
      <c r="C66" s="1266"/>
      <c r="D66" s="1266"/>
      <c r="E66" s="1266"/>
      <c r="F66" s="1266"/>
      <c r="G66" s="1266"/>
      <c r="H66" s="1266"/>
      <c r="I66" s="1266"/>
      <c r="J66" s="1266"/>
      <c r="K66" s="1266"/>
      <c r="L66" s="1266"/>
      <c r="M66" s="1267"/>
    </row>
    <row r="67" spans="1:55" s="45" customFormat="1" x14ac:dyDescent="0.3">
      <c r="B67" s="488"/>
      <c r="C67" s="1266"/>
      <c r="D67" s="1266"/>
      <c r="E67" s="1266"/>
      <c r="F67" s="1266"/>
      <c r="G67" s="1266"/>
      <c r="H67" s="1266"/>
      <c r="I67" s="1266"/>
      <c r="J67" s="1266"/>
      <c r="K67" s="1266"/>
      <c r="L67" s="1266"/>
      <c r="M67" s="1267"/>
    </row>
    <row r="68" spans="1:55" s="45" customFormat="1" x14ac:dyDescent="0.3">
      <c r="B68" s="488"/>
      <c r="C68" s="1266"/>
      <c r="D68" s="1266"/>
      <c r="E68" s="1266"/>
      <c r="F68" s="1266"/>
      <c r="G68" s="1266"/>
      <c r="H68" s="1266"/>
      <c r="I68" s="1266"/>
      <c r="J68" s="1266"/>
      <c r="K68" s="1266"/>
      <c r="L68" s="1266"/>
      <c r="M68" s="1267"/>
    </row>
    <row r="69" spans="1:55" s="45" customFormat="1" x14ac:dyDescent="0.3">
      <c r="B69" s="488"/>
      <c r="C69" s="1266"/>
      <c r="D69" s="1266"/>
      <c r="E69" s="1266"/>
      <c r="F69" s="1266"/>
      <c r="G69" s="1266"/>
      <c r="H69" s="1266"/>
      <c r="I69" s="1266"/>
      <c r="J69" s="1266"/>
      <c r="K69" s="1266"/>
      <c r="L69" s="1266"/>
      <c r="M69" s="1267"/>
    </row>
    <row r="70" spans="1:55" s="45" customFormat="1" ht="4.5" customHeight="1" x14ac:dyDescent="0.3">
      <c r="B70" s="490"/>
      <c r="C70" s="493"/>
      <c r="D70" s="493"/>
      <c r="E70" s="493"/>
      <c r="F70" s="493"/>
      <c r="G70" s="493"/>
      <c r="H70" s="493"/>
      <c r="I70" s="493"/>
      <c r="J70" s="493"/>
      <c r="K70" s="493"/>
      <c r="L70" s="493"/>
      <c r="M70" s="494"/>
    </row>
    <row r="71" spans="1:55" s="45" customFormat="1" ht="5.25" customHeight="1" x14ac:dyDescent="0.3">
      <c r="C71" s="226"/>
    </row>
    <row r="72" spans="1:55" customFormat="1" ht="24.75" customHeight="1" x14ac:dyDescent="0.3">
      <c r="A72" s="468"/>
      <c r="B72" s="1209" t="s">
        <v>491</v>
      </c>
      <c r="C72" s="1210"/>
      <c r="D72" s="1210"/>
      <c r="E72" s="1210"/>
      <c r="F72" s="1210"/>
      <c r="G72" s="1210"/>
      <c r="H72" s="1210"/>
      <c r="I72" s="1210"/>
      <c r="J72" s="1210"/>
      <c r="K72" s="1210"/>
      <c r="L72" s="1210"/>
      <c r="M72" s="1211"/>
      <c r="N72" s="468"/>
      <c r="O72" s="468"/>
      <c r="P72" s="468"/>
      <c r="Q72" s="468"/>
      <c r="R72" s="468"/>
      <c r="S72" s="468"/>
      <c r="T72" s="468"/>
      <c r="U72" s="468"/>
      <c r="V72" s="468"/>
      <c r="W72" s="468"/>
      <c r="X72" s="468"/>
      <c r="Y72" s="468"/>
      <c r="Z72" s="468"/>
      <c r="AA72" s="468"/>
      <c r="AB72" s="468"/>
      <c r="AC72" s="468"/>
      <c r="AD72" s="468"/>
      <c r="AE72" s="468"/>
      <c r="AF72" s="468"/>
      <c r="AG72" s="468"/>
      <c r="AH72" s="468"/>
      <c r="AI72" s="468"/>
      <c r="AJ72" s="468"/>
      <c r="AK72" s="468"/>
      <c r="AL72" s="468"/>
      <c r="AM72" s="468"/>
      <c r="AN72" s="468"/>
      <c r="AO72" s="468"/>
      <c r="AP72" s="468"/>
      <c r="AQ72" s="468"/>
      <c r="AR72" s="468"/>
      <c r="AS72" s="468"/>
      <c r="AT72" s="468"/>
      <c r="AU72" s="468"/>
      <c r="AV72" s="468"/>
      <c r="AW72" s="468"/>
      <c r="AX72" s="468"/>
      <c r="AY72" s="468"/>
      <c r="AZ72" s="468"/>
      <c r="BA72" s="468"/>
      <c r="BB72" s="468"/>
      <c r="BC72" s="468"/>
    </row>
    <row r="73" spans="1:55" customFormat="1" ht="5.25" customHeight="1" x14ac:dyDescent="0.3">
      <c r="A73" s="468"/>
      <c r="B73" s="1212"/>
      <c r="C73" s="1213"/>
      <c r="D73" s="1213"/>
      <c r="E73" s="1213"/>
      <c r="F73" s="1213"/>
      <c r="G73" s="1213"/>
      <c r="H73" s="1213"/>
      <c r="I73" s="1213"/>
      <c r="J73" s="1213"/>
      <c r="K73" s="1213"/>
      <c r="L73" s="1213"/>
      <c r="M73" s="1214"/>
      <c r="N73" s="468"/>
      <c r="O73" s="468"/>
      <c r="P73" s="468"/>
      <c r="Q73" s="468"/>
      <c r="R73" s="468"/>
      <c r="S73" s="468"/>
      <c r="T73" s="468"/>
      <c r="U73" s="468"/>
      <c r="V73" s="468"/>
      <c r="W73" s="468"/>
      <c r="X73" s="468"/>
      <c r="Y73" s="468"/>
      <c r="Z73" s="468"/>
      <c r="AA73" s="468"/>
      <c r="AB73" s="468"/>
      <c r="AC73" s="468"/>
      <c r="AD73" s="468"/>
      <c r="AE73" s="468"/>
      <c r="AF73" s="468"/>
      <c r="AG73" s="468"/>
      <c r="AH73" s="468"/>
      <c r="AI73" s="468"/>
      <c r="AJ73" s="468"/>
      <c r="AK73" s="468"/>
      <c r="AL73" s="468"/>
      <c r="AM73" s="468"/>
      <c r="AN73" s="468"/>
      <c r="AO73" s="468"/>
      <c r="AP73" s="468"/>
      <c r="AQ73" s="468"/>
      <c r="AR73" s="468"/>
      <c r="AS73" s="468"/>
      <c r="AT73" s="468"/>
      <c r="AU73" s="468"/>
      <c r="AV73" s="468"/>
      <c r="AW73" s="468"/>
      <c r="AX73" s="468"/>
      <c r="AY73" s="468"/>
      <c r="AZ73" s="468"/>
      <c r="BA73" s="468"/>
      <c r="BB73" s="468"/>
      <c r="BC73" s="468"/>
    </row>
    <row r="74" spans="1:55" s="4" customFormat="1" ht="21.75" customHeight="1" x14ac:dyDescent="0.3">
      <c r="A74" s="469"/>
      <c r="B74" s="470"/>
      <c r="C74" s="531" t="s">
        <v>439</v>
      </c>
      <c r="D74" s="532"/>
      <c r="E74" s="532"/>
      <c r="F74" s="532"/>
      <c r="G74" s="532"/>
      <c r="H74" s="532"/>
      <c r="I74" s="532"/>
      <c r="J74" s="499" t="s">
        <v>25</v>
      </c>
      <c r="K74" s="532"/>
      <c r="L74" s="532"/>
      <c r="M74" s="471"/>
      <c r="N74" s="469"/>
      <c r="O74" s="469"/>
      <c r="P74" s="469"/>
      <c r="Q74" s="469"/>
      <c r="R74" s="469"/>
      <c r="S74" s="469"/>
      <c r="T74" s="469"/>
      <c r="U74" s="469"/>
      <c r="V74" s="469"/>
      <c r="W74" s="469"/>
      <c r="X74" s="469"/>
      <c r="Y74" s="469"/>
      <c r="Z74" s="469"/>
      <c r="AA74" s="469"/>
      <c r="AB74" s="469"/>
      <c r="AC74" s="469"/>
      <c r="AD74" s="469"/>
      <c r="AE74" s="469"/>
      <c r="AF74" s="469"/>
      <c r="AG74" s="469"/>
      <c r="AH74" s="469"/>
      <c r="AI74" s="469"/>
      <c r="AJ74" s="469"/>
      <c r="AK74" s="469"/>
      <c r="AL74" s="469"/>
      <c r="AM74" s="469"/>
      <c r="AN74" s="469"/>
      <c r="AO74" s="469"/>
      <c r="AP74" s="469"/>
      <c r="AQ74" s="469"/>
      <c r="AR74" s="469"/>
      <c r="AS74" s="469"/>
      <c r="AT74" s="469"/>
      <c r="AU74" s="469"/>
      <c r="AV74" s="469"/>
      <c r="AW74" s="469"/>
      <c r="AX74" s="469"/>
      <c r="AY74" s="469"/>
      <c r="AZ74" s="469"/>
      <c r="BA74" s="469"/>
      <c r="BB74" s="469"/>
      <c r="BC74" s="469"/>
    </row>
    <row r="75" spans="1:55" customFormat="1" ht="20.25" customHeight="1" x14ac:dyDescent="0.3">
      <c r="A75" s="468"/>
      <c r="B75" s="472"/>
      <c r="C75" s="1238" t="str">
        <f>IF(J74="Yes",S75,IF(J74="No",S76,""))</f>
        <v>Please select the airtightness target to be achieved below:</v>
      </c>
      <c r="D75" s="1238"/>
      <c r="E75" s="1238"/>
      <c r="F75" s="1238"/>
      <c r="G75" s="1238"/>
      <c r="H75" s="1238"/>
      <c r="I75" s="1238"/>
      <c r="J75" s="533"/>
      <c r="K75" s="533"/>
      <c r="L75" s="533"/>
      <c r="M75" s="473"/>
      <c r="N75" s="468"/>
      <c r="O75" s="468"/>
      <c r="P75" s="468"/>
      <c r="Q75" s="468"/>
      <c r="R75" s="468"/>
      <c r="S75" s="522" t="s">
        <v>440</v>
      </c>
      <c r="T75" s="468"/>
      <c r="U75" s="468"/>
      <c r="V75" s="468"/>
      <c r="W75" s="468"/>
      <c r="X75" s="468"/>
      <c r="Y75" s="468"/>
      <c r="Z75" s="468"/>
      <c r="AA75" s="468"/>
      <c r="AB75" s="468"/>
      <c r="AC75" s="468"/>
      <c r="AD75" s="468"/>
      <c r="AE75" s="468"/>
      <c r="AF75" s="468"/>
      <c r="AG75" s="468"/>
      <c r="AH75" s="468"/>
      <c r="AI75" s="468"/>
      <c r="AJ75" s="468"/>
      <c r="AK75" s="468"/>
      <c r="AL75" s="468"/>
      <c r="AM75" s="468"/>
      <c r="AN75" s="468"/>
      <c r="AO75" s="468"/>
      <c r="AP75" s="468"/>
      <c r="AQ75" s="468"/>
      <c r="AR75" s="468"/>
      <c r="AS75" s="468"/>
      <c r="AT75" s="468"/>
      <c r="AU75" s="468"/>
      <c r="AV75" s="468"/>
      <c r="AW75" s="468"/>
      <c r="AX75" s="468"/>
      <c r="AY75" s="468"/>
      <c r="AZ75" s="468"/>
      <c r="BA75" s="468"/>
      <c r="BB75" s="468"/>
      <c r="BC75" s="468"/>
    </row>
    <row r="76" spans="1:55" customFormat="1" ht="20.25" customHeight="1" x14ac:dyDescent="0.3">
      <c r="A76" s="468"/>
      <c r="B76" s="472"/>
      <c r="C76" s="1239"/>
      <c r="D76" s="1239"/>
      <c r="E76" s="1239"/>
      <c r="F76" s="1239"/>
      <c r="G76" s="1239"/>
      <c r="H76" s="1239"/>
      <c r="I76" s="1239"/>
      <c r="J76" s="1239"/>
      <c r="K76" s="1239"/>
      <c r="L76" s="1239"/>
      <c r="M76" s="1240"/>
      <c r="N76" s="534"/>
      <c r="O76" s="468"/>
      <c r="P76" s="468"/>
      <c r="Q76" s="468"/>
      <c r="R76" s="468"/>
      <c r="S76" s="522" t="s">
        <v>441</v>
      </c>
      <c r="T76" s="468"/>
      <c r="U76" s="468"/>
      <c r="V76" s="468"/>
      <c r="W76" s="468"/>
      <c r="X76" s="468"/>
      <c r="Y76" s="468"/>
      <c r="Z76" s="468"/>
      <c r="AA76" s="468"/>
      <c r="AB76" s="468"/>
      <c r="AC76" s="468"/>
      <c r="AD76" s="468"/>
      <c r="AE76" s="468"/>
      <c r="AF76" s="468"/>
      <c r="AG76" s="468"/>
      <c r="AH76" s="468"/>
      <c r="AI76" s="468"/>
      <c r="AJ76" s="468"/>
      <c r="AK76" s="468"/>
      <c r="AL76" s="468"/>
      <c r="AM76" s="468"/>
      <c r="AN76" s="468"/>
      <c r="AO76" s="468"/>
      <c r="AP76" s="468"/>
      <c r="AQ76" s="468"/>
      <c r="AR76" s="468"/>
      <c r="AS76" s="468"/>
      <c r="AT76" s="468"/>
      <c r="AU76" s="468"/>
      <c r="AV76" s="468"/>
      <c r="AW76" s="468"/>
      <c r="AX76" s="468"/>
      <c r="AY76" s="468"/>
      <c r="AZ76" s="468"/>
      <c r="BA76" s="468"/>
      <c r="BB76" s="468"/>
      <c r="BC76" s="468"/>
    </row>
    <row r="77" spans="1:55" customFormat="1" ht="31.5" customHeight="1" x14ac:dyDescent="0.3">
      <c r="A77" s="468"/>
      <c r="B77" s="472"/>
      <c r="C77" s="1189" t="str">
        <f>IF(J74="Yes", P77,"")</f>
        <v>Air Pressure Test to be completed in accorance with CIBSE TM23 2023. Design methodology for the assessment of overheating risk in homes. Please select test method below:</v>
      </c>
      <c r="D77" s="1189"/>
      <c r="E77" s="1189"/>
      <c r="F77" s="1189"/>
      <c r="G77" s="1189"/>
      <c r="H77" s="1189"/>
      <c r="I77" s="1189"/>
      <c r="J77" s="1189"/>
      <c r="K77" s="1189"/>
      <c r="L77" s="1189"/>
      <c r="M77" s="1190"/>
      <c r="N77" s="468"/>
      <c r="O77" s="468"/>
      <c r="P77" s="1189" t="s">
        <v>582</v>
      </c>
      <c r="Q77" s="1189"/>
      <c r="R77" s="1189"/>
      <c r="S77" s="1189"/>
      <c r="T77" s="1189"/>
      <c r="U77" s="1189"/>
      <c r="V77" s="1189"/>
      <c r="W77" s="1189"/>
      <c r="X77" s="1189"/>
      <c r="Y77" s="1189"/>
      <c r="Z77" s="1190"/>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468"/>
      <c r="BA77" s="468"/>
      <c r="BB77" s="468"/>
      <c r="BC77" s="468"/>
    </row>
    <row r="78" spans="1:55" customFormat="1" ht="20.25" customHeight="1" x14ac:dyDescent="0.3">
      <c r="A78" s="468"/>
      <c r="B78" s="472"/>
      <c r="C78" s="1191" t="str">
        <f>IF(J74="Yes",P78,"")</f>
        <v>Air Tightness Test Method:</v>
      </c>
      <c r="D78" s="1191"/>
      <c r="E78" s="1191"/>
      <c r="F78" s="1193"/>
      <c r="G78" s="1193"/>
      <c r="H78" s="1193"/>
      <c r="I78" s="1193"/>
      <c r="J78" s="1193"/>
      <c r="K78" s="1193"/>
      <c r="L78" s="1193"/>
      <c r="M78" s="550"/>
      <c r="N78" s="468"/>
      <c r="O78" s="468"/>
      <c r="P78" s="1192" t="s">
        <v>541</v>
      </c>
      <c r="Q78" s="1192"/>
      <c r="R78" s="1192"/>
      <c r="S78" s="548"/>
      <c r="T78" s="549"/>
      <c r="U78" s="549"/>
      <c r="V78" s="549"/>
      <c r="W78" s="549"/>
      <c r="X78" s="549"/>
      <c r="Y78" s="549"/>
      <c r="Z78" s="549"/>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468"/>
      <c r="BA78" s="468"/>
      <c r="BB78" s="468"/>
      <c r="BC78" s="468"/>
    </row>
    <row r="79" spans="1:55" customFormat="1" ht="8.25" customHeight="1" x14ac:dyDescent="0.3">
      <c r="A79" s="468"/>
      <c r="B79" s="474"/>
      <c r="C79" s="1244"/>
      <c r="D79" s="1244"/>
      <c r="E79" s="1244"/>
      <c r="F79" s="1244"/>
      <c r="G79" s="1244"/>
      <c r="H79" s="1244"/>
      <c r="I79" s="1244"/>
      <c r="J79" s="1244"/>
      <c r="K79" s="1244"/>
      <c r="L79" s="1244"/>
      <c r="M79" s="1245"/>
      <c r="N79" s="468"/>
      <c r="O79" s="468"/>
      <c r="P79" s="468"/>
      <c r="Q79" s="468"/>
      <c r="R79" s="468"/>
      <c r="S79" s="468"/>
      <c r="T79" s="468"/>
      <c r="U79" s="468"/>
      <c r="V79" s="468"/>
      <c r="W79" s="468"/>
      <c r="X79" s="468"/>
      <c r="Y79" s="468"/>
      <c r="Z79" s="468"/>
      <c r="AA79" s="468"/>
      <c r="AB79" s="468"/>
      <c r="AC79" s="468"/>
      <c r="AD79" s="468"/>
      <c r="AE79" s="468"/>
      <c r="AF79" s="468"/>
      <c r="AG79" s="468"/>
      <c r="AH79" s="468"/>
      <c r="AI79" s="468"/>
      <c r="AJ79" s="468"/>
      <c r="AK79" s="468"/>
      <c r="AL79" s="468"/>
      <c r="AM79" s="468"/>
      <c r="AN79" s="468"/>
      <c r="AO79" s="468"/>
      <c r="AP79" s="468"/>
      <c r="AQ79" s="468"/>
      <c r="AR79" s="468"/>
      <c r="AS79" s="468"/>
      <c r="AT79" s="468"/>
      <c r="AU79" s="468"/>
      <c r="AV79" s="468"/>
      <c r="AW79" s="468"/>
      <c r="AX79" s="468"/>
      <c r="AY79" s="468"/>
      <c r="AZ79" s="468"/>
      <c r="BA79" s="468"/>
      <c r="BB79" s="468"/>
      <c r="BC79" s="468"/>
    </row>
    <row r="80" spans="1:55" s="468" customFormat="1" ht="4.5" customHeight="1" x14ac:dyDescent="0.3">
      <c r="B80" s="475"/>
      <c r="C80" s="475"/>
      <c r="D80" s="475"/>
      <c r="E80" s="475"/>
      <c r="F80" s="475"/>
      <c r="G80" s="475"/>
      <c r="H80" s="475"/>
      <c r="I80" s="475"/>
      <c r="J80" s="475"/>
      <c r="K80" s="475"/>
      <c r="L80" s="475"/>
      <c r="M80" s="475"/>
    </row>
    <row r="81" spans="1:55" customFormat="1" ht="24.75" customHeight="1" x14ac:dyDescent="0.3">
      <c r="A81" s="468"/>
      <c r="B81" s="1209" t="s">
        <v>492</v>
      </c>
      <c r="C81" s="1210"/>
      <c r="D81" s="1210"/>
      <c r="E81" s="1210"/>
      <c r="F81" s="1210"/>
      <c r="G81" s="1210"/>
      <c r="H81" s="1210"/>
      <c r="I81" s="1210"/>
      <c r="J81" s="1210"/>
      <c r="K81" s="1210"/>
      <c r="L81" s="1210"/>
      <c r="M81" s="1211"/>
      <c r="N81" s="468"/>
      <c r="O81" s="468"/>
      <c r="P81" s="468"/>
      <c r="Q81" s="468"/>
      <c r="R81" s="468"/>
      <c r="S81" s="468"/>
      <c r="T81" s="468"/>
      <c r="U81" s="468"/>
      <c r="V81" s="468"/>
      <c r="W81" s="468"/>
      <c r="X81" s="468"/>
      <c r="Y81" s="468"/>
      <c r="Z81" s="468"/>
      <c r="AA81" s="468"/>
      <c r="AB81" s="468"/>
      <c r="AC81" s="468"/>
      <c r="AD81" s="468"/>
      <c r="AE81" s="468"/>
      <c r="AF81" s="468"/>
      <c r="AG81" s="468"/>
      <c r="AH81" s="468"/>
      <c r="AI81" s="468"/>
      <c r="AJ81" s="468"/>
      <c r="AK81" s="468"/>
      <c r="AL81" s="468"/>
      <c r="AM81" s="468"/>
      <c r="AN81" s="468"/>
      <c r="AO81" s="468"/>
      <c r="AP81" s="468"/>
      <c r="AQ81" s="468"/>
      <c r="AR81" s="468"/>
      <c r="AS81" s="468"/>
      <c r="AT81" s="468"/>
      <c r="AU81" s="468"/>
      <c r="AV81" s="468"/>
      <c r="AW81" s="468"/>
      <c r="AX81" s="468"/>
      <c r="AY81" s="468"/>
      <c r="AZ81" s="468"/>
      <c r="BA81" s="468"/>
      <c r="BB81" s="468"/>
      <c r="BC81" s="468"/>
    </row>
    <row r="82" spans="1:55" customFormat="1" ht="20.25" customHeight="1" x14ac:dyDescent="0.3">
      <c r="A82" s="468"/>
      <c r="B82" s="1246" t="s">
        <v>442</v>
      </c>
      <c r="C82" s="1247"/>
      <c r="D82" s="1247"/>
      <c r="E82" s="1247"/>
      <c r="F82" s="1247"/>
      <c r="G82" s="1247"/>
      <c r="H82" s="1247"/>
      <c r="I82" s="1247"/>
      <c r="J82" s="1247"/>
      <c r="K82" s="1247"/>
      <c r="L82" s="1247"/>
      <c r="M82" s="1248"/>
      <c r="N82" s="468"/>
      <c r="O82" s="468"/>
      <c r="P82" s="468"/>
      <c r="Q82" s="468"/>
      <c r="R82" s="468"/>
      <c r="S82" s="468"/>
      <c r="T82" s="468"/>
      <c r="U82" s="468"/>
      <c r="V82" s="468"/>
      <c r="W82" s="468"/>
      <c r="X82" s="468"/>
      <c r="Y82" s="468"/>
      <c r="Z82" s="468"/>
      <c r="AA82" s="468"/>
      <c r="AB82" s="468"/>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8"/>
      <c r="AY82" s="468"/>
      <c r="AZ82" s="468"/>
      <c r="BA82" s="468"/>
      <c r="BB82" s="468"/>
      <c r="BC82" s="468"/>
    </row>
    <row r="83" spans="1:55" customFormat="1" ht="20.25" customHeight="1" x14ac:dyDescent="0.3">
      <c r="A83" s="468"/>
      <c r="B83" s="1246"/>
      <c r="C83" s="1247"/>
      <c r="D83" s="1247"/>
      <c r="E83" s="1247"/>
      <c r="F83" s="1247"/>
      <c r="G83" s="1247"/>
      <c r="H83" s="1247"/>
      <c r="I83" s="1247"/>
      <c r="J83" s="1247"/>
      <c r="K83" s="1247"/>
      <c r="L83" s="1247"/>
      <c r="M83" s="1248"/>
      <c r="N83" s="468"/>
      <c r="O83" s="468"/>
      <c r="P83" s="468"/>
      <c r="Q83" s="468"/>
      <c r="R83" s="468"/>
      <c r="S83" s="468"/>
      <c r="T83" s="468"/>
      <c r="U83" s="468"/>
      <c r="V83" s="468"/>
      <c r="W83" s="468"/>
      <c r="X83" s="468"/>
      <c r="Y83" s="468"/>
      <c r="Z83" s="468"/>
      <c r="AA83" s="468"/>
      <c r="AB83" s="468"/>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8"/>
      <c r="AY83" s="468"/>
      <c r="AZ83" s="468"/>
      <c r="BA83" s="468"/>
      <c r="BB83" s="468"/>
      <c r="BC83" s="468"/>
    </row>
    <row r="84" spans="1:55" customFormat="1" ht="20.25" customHeight="1" x14ac:dyDescent="0.3">
      <c r="A84" s="468"/>
      <c r="B84" s="1246"/>
      <c r="C84" s="1247"/>
      <c r="D84" s="1247"/>
      <c r="E84" s="1247"/>
      <c r="F84" s="1247"/>
      <c r="G84" s="1247"/>
      <c r="H84" s="1247"/>
      <c r="I84" s="1247"/>
      <c r="J84" s="1247"/>
      <c r="K84" s="1247"/>
      <c r="L84" s="1247"/>
      <c r="M84" s="1248"/>
      <c r="N84" s="468"/>
      <c r="O84" s="468"/>
      <c r="P84" s="468"/>
      <c r="Q84" s="468"/>
      <c r="R84" s="468"/>
      <c r="S84" s="468"/>
      <c r="T84" s="468"/>
      <c r="U84" s="468"/>
      <c r="V84" s="468"/>
      <c r="W84" s="468"/>
      <c r="X84" s="468"/>
      <c r="Y84" s="468"/>
      <c r="Z84" s="468"/>
      <c r="AA84" s="468"/>
      <c r="AB84" s="468"/>
      <c r="AC84" s="468"/>
      <c r="AD84" s="468"/>
      <c r="AE84" s="468"/>
      <c r="AF84" s="468"/>
      <c r="AG84" s="468"/>
      <c r="AH84" s="468"/>
      <c r="AI84" s="468"/>
      <c r="AJ84" s="468"/>
      <c r="AK84" s="468"/>
      <c r="AL84" s="468"/>
      <c r="AM84" s="468"/>
      <c r="AN84" s="468"/>
      <c r="AO84" s="468"/>
      <c r="AP84" s="468"/>
      <c r="AQ84" s="468"/>
      <c r="AR84" s="468"/>
      <c r="AS84" s="468"/>
      <c r="AT84" s="468"/>
      <c r="AU84" s="468"/>
      <c r="AV84" s="468"/>
      <c r="AW84" s="468"/>
      <c r="AX84" s="468"/>
      <c r="AY84" s="468"/>
      <c r="AZ84" s="468"/>
      <c r="BA84" s="468"/>
      <c r="BB84" s="468"/>
      <c r="BC84" s="468"/>
    </row>
    <row r="85" spans="1:55" customFormat="1" ht="22.5" customHeight="1" x14ac:dyDescent="0.3">
      <c r="A85" s="468"/>
      <c r="B85" s="1249"/>
      <c r="C85" s="1250"/>
      <c r="D85" s="1250"/>
      <c r="E85" s="1250"/>
      <c r="F85" s="1250"/>
      <c r="G85" s="1250"/>
      <c r="H85" s="1250"/>
      <c r="I85" s="1250"/>
      <c r="J85" s="1250"/>
      <c r="K85" s="1250"/>
      <c r="L85" s="1250"/>
      <c r="M85" s="1251"/>
      <c r="N85" s="468"/>
      <c r="O85" s="468"/>
      <c r="P85" s="468"/>
      <c r="Q85" s="468"/>
      <c r="R85" s="468"/>
      <c r="S85" s="468"/>
      <c r="T85" s="468"/>
      <c r="U85" s="468"/>
      <c r="V85" s="468"/>
      <c r="W85" s="468"/>
      <c r="X85" s="468"/>
      <c r="Y85" s="468"/>
      <c r="Z85" s="468"/>
      <c r="AA85" s="468"/>
      <c r="AB85" s="468"/>
      <c r="AC85" s="468"/>
      <c r="AD85" s="468"/>
      <c r="AE85" s="468"/>
      <c r="AF85" s="468"/>
      <c r="AG85" s="468"/>
      <c r="AH85" s="468"/>
      <c r="AI85" s="468"/>
      <c r="AJ85" s="468"/>
      <c r="AK85" s="468"/>
      <c r="AL85" s="468"/>
      <c r="AM85" s="468"/>
      <c r="AN85" s="468"/>
      <c r="AO85" s="468"/>
      <c r="AP85" s="468"/>
      <c r="AQ85" s="468"/>
      <c r="AR85" s="468"/>
      <c r="AS85" s="468"/>
      <c r="AT85" s="468"/>
      <c r="AU85" s="468"/>
      <c r="AV85" s="468"/>
      <c r="AW85" s="468"/>
      <c r="AX85" s="468"/>
      <c r="AY85" s="468"/>
      <c r="AZ85" s="468"/>
      <c r="BA85" s="468"/>
      <c r="BB85" s="468"/>
      <c r="BC85" s="468"/>
    </row>
    <row r="86" spans="1:55" s="468" customFormat="1" ht="4.5" customHeight="1" x14ac:dyDescent="0.3">
      <c r="B86" s="476"/>
      <c r="C86" s="476"/>
      <c r="D86" s="476"/>
      <c r="E86" s="476"/>
      <c r="F86" s="476"/>
      <c r="G86" s="476"/>
      <c r="H86" s="476"/>
      <c r="I86" s="476"/>
      <c r="J86" s="476"/>
      <c r="K86" s="476"/>
      <c r="L86" s="476"/>
      <c r="M86" s="476"/>
    </row>
    <row r="87" spans="1:55" customFormat="1" ht="24.75" customHeight="1" x14ac:dyDescent="0.3">
      <c r="A87" s="468"/>
      <c r="B87" s="1252" t="s">
        <v>581</v>
      </c>
      <c r="C87" s="1252"/>
      <c r="D87" s="1252"/>
      <c r="E87" s="1252"/>
      <c r="F87" s="1252"/>
      <c r="G87" s="1252"/>
      <c r="H87" s="1252"/>
      <c r="I87" s="1252"/>
      <c r="J87" s="1252"/>
      <c r="K87" s="1252"/>
      <c r="L87" s="1252"/>
      <c r="M87" s="1252"/>
      <c r="N87" s="468"/>
      <c r="O87" s="468"/>
      <c r="P87" s="468"/>
      <c r="Q87" s="468"/>
      <c r="R87" s="468"/>
      <c r="S87" s="468"/>
      <c r="T87" s="468"/>
      <c r="U87" s="468"/>
      <c r="V87" s="468"/>
      <c r="W87" s="468"/>
      <c r="X87" s="468"/>
      <c r="Y87" s="468"/>
      <c r="Z87" s="468"/>
      <c r="AA87" s="468"/>
      <c r="AB87" s="468"/>
      <c r="AC87" s="468"/>
      <c r="AD87" s="468"/>
      <c r="AE87" s="468"/>
      <c r="AF87" s="468"/>
      <c r="AG87" s="468"/>
      <c r="AH87" s="468"/>
      <c r="AI87" s="468"/>
      <c r="AJ87" s="468"/>
      <c r="AK87" s="468"/>
      <c r="AL87" s="468"/>
      <c r="AM87" s="468"/>
      <c r="AN87" s="468"/>
      <c r="AO87" s="468"/>
      <c r="AP87" s="468"/>
      <c r="AQ87" s="468"/>
      <c r="AR87" s="468"/>
      <c r="AS87" s="468"/>
      <c r="AT87" s="468"/>
      <c r="AU87" s="468"/>
      <c r="AV87" s="468"/>
      <c r="AW87" s="468"/>
      <c r="AX87" s="468"/>
      <c r="AY87" s="468"/>
      <c r="AZ87" s="468"/>
      <c r="BA87" s="468"/>
      <c r="BB87" s="468"/>
      <c r="BC87" s="468"/>
    </row>
    <row r="88" spans="1:55" customFormat="1" ht="15" customHeight="1" x14ac:dyDescent="0.3">
      <c r="A88" s="468"/>
      <c r="B88" s="1253" t="s">
        <v>443</v>
      </c>
      <c r="C88" s="1254"/>
      <c r="D88" s="1254"/>
      <c r="E88" s="1254"/>
      <c r="F88" s="1254"/>
      <c r="G88" s="1254"/>
      <c r="H88" s="1254"/>
      <c r="I88" s="1254"/>
      <c r="J88" s="1254"/>
      <c r="K88" s="1254"/>
      <c r="L88" s="1254"/>
      <c r="M88" s="1255"/>
      <c r="N88" s="468"/>
      <c r="O88" s="468"/>
      <c r="P88" s="468"/>
      <c r="Q88" s="468"/>
      <c r="R88" s="468"/>
      <c r="S88" s="468"/>
      <c r="T88" s="468"/>
      <c r="U88" s="468"/>
      <c r="V88" s="468"/>
      <c r="W88" s="468"/>
      <c r="X88" s="468"/>
      <c r="Y88" s="468"/>
      <c r="Z88" s="468"/>
      <c r="AA88" s="468"/>
      <c r="AB88" s="468"/>
      <c r="AC88" s="468"/>
      <c r="AD88" s="468"/>
      <c r="AE88" s="468"/>
      <c r="AF88" s="468"/>
      <c r="AG88" s="468"/>
      <c r="AH88" s="468"/>
      <c r="AI88" s="468"/>
      <c r="AJ88" s="468"/>
      <c r="AK88" s="468"/>
      <c r="AL88" s="468"/>
      <c r="AM88" s="468"/>
      <c r="AN88" s="468"/>
      <c r="AO88" s="468"/>
      <c r="AP88" s="468"/>
      <c r="AQ88" s="468"/>
      <c r="AR88" s="468"/>
      <c r="AS88" s="468"/>
      <c r="AT88" s="468"/>
      <c r="AU88" s="468"/>
      <c r="AV88" s="468"/>
      <c r="AW88" s="468"/>
      <c r="AX88" s="468"/>
      <c r="AY88" s="468"/>
      <c r="AZ88" s="468"/>
      <c r="BA88" s="468"/>
      <c r="BB88" s="468"/>
      <c r="BC88" s="468"/>
    </row>
    <row r="89" spans="1:55" customFormat="1" ht="15" customHeight="1" x14ac:dyDescent="0.3">
      <c r="A89" s="468"/>
      <c r="B89" s="1234"/>
      <c r="C89" s="1235"/>
      <c r="D89" s="1235"/>
      <c r="E89" s="1235"/>
      <c r="F89" s="1235"/>
      <c r="G89" s="1235"/>
      <c r="H89" s="1235"/>
      <c r="I89" s="1235"/>
      <c r="J89" s="1235"/>
      <c r="K89" s="1235"/>
      <c r="L89" s="1235"/>
      <c r="M89" s="1236"/>
      <c r="N89" s="468"/>
      <c r="O89" s="468"/>
      <c r="P89" s="468"/>
      <c r="Q89" s="468"/>
      <c r="R89" s="468"/>
      <c r="S89" s="468"/>
      <c r="T89" s="468"/>
      <c r="U89" s="468"/>
      <c r="V89" s="468"/>
      <c r="W89" s="468"/>
      <c r="X89" s="468"/>
      <c r="Y89" s="468"/>
      <c r="Z89" s="468"/>
      <c r="AA89" s="468"/>
      <c r="AB89" s="468"/>
      <c r="AC89" s="468"/>
      <c r="AD89" s="468"/>
      <c r="AE89" s="468"/>
      <c r="AF89" s="468"/>
      <c r="AG89" s="468"/>
      <c r="AH89" s="468"/>
      <c r="AI89" s="468"/>
      <c r="AJ89" s="468"/>
      <c r="AK89" s="468"/>
      <c r="AL89" s="468"/>
      <c r="AM89" s="468"/>
      <c r="AN89" s="468"/>
      <c r="AO89" s="468"/>
      <c r="AP89" s="468"/>
      <c r="AQ89" s="468"/>
      <c r="AR89" s="468"/>
      <c r="AS89" s="468"/>
      <c r="AT89" s="468"/>
      <c r="AU89" s="468"/>
      <c r="AV89" s="468"/>
      <c r="AW89" s="468"/>
      <c r="AX89" s="468"/>
      <c r="AY89" s="468"/>
      <c r="AZ89" s="468"/>
      <c r="BA89" s="468"/>
      <c r="BB89" s="468"/>
      <c r="BC89" s="468"/>
    </row>
    <row r="90" spans="1:55" customFormat="1" ht="15" customHeight="1" x14ac:dyDescent="0.3">
      <c r="A90" s="468"/>
      <c r="B90" s="1234"/>
      <c r="C90" s="1235"/>
      <c r="D90" s="1235"/>
      <c r="E90" s="1235"/>
      <c r="F90" s="1235"/>
      <c r="G90" s="1235"/>
      <c r="H90" s="1235"/>
      <c r="I90" s="1235"/>
      <c r="J90" s="1235"/>
      <c r="K90" s="1235"/>
      <c r="L90" s="1235"/>
      <c r="M90" s="1236"/>
      <c r="N90" s="468"/>
      <c r="O90" s="468"/>
      <c r="P90" s="468"/>
      <c r="Q90" s="468"/>
      <c r="R90" s="468"/>
      <c r="S90" s="468"/>
      <c r="T90" s="468"/>
      <c r="U90" s="468"/>
      <c r="V90" s="468"/>
      <c r="W90" s="468"/>
      <c r="X90" s="468"/>
      <c r="Y90" s="468"/>
      <c r="Z90" s="468"/>
      <c r="AA90" s="468"/>
      <c r="AB90" s="468"/>
      <c r="AC90" s="468"/>
      <c r="AD90" s="468"/>
      <c r="AE90" s="468"/>
      <c r="AF90" s="468"/>
      <c r="AG90" s="468"/>
      <c r="AH90" s="468"/>
      <c r="AI90" s="468"/>
      <c r="AJ90" s="468"/>
      <c r="AK90" s="468"/>
      <c r="AL90" s="468"/>
      <c r="AM90" s="468"/>
      <c r="AN90" s="468"/>
      <c r="AO90" s="468"/>
      <c r="AP90" s="468"/>
      <c r="AQ90" s="468"/>
      <c r="AR90" s="468"/>
      <c r="AS90" s="468"/>
      <c r="AT90" s="468"/>
      <c r="AU90" s="468"/>
      <c r="AV90" s="468"/>
      <c r="AW90" s="468"/>
      <c r="AX90" s="468"/>
      <c r="AY90" s="468"/>
      <c r="AZ90" s="468"/>
      <c r="BA90" s="468"/>
      <c r="BB90" s="468"/>
      <c r="BC90" s="468"/>
    </row>
    <row r="91" spans="1:55" customFormat="1" ht="21.75" customHeight="1" x14ac:dyDescent="0.3">
      <c r="A91" s="468"/>
      <c r="B91" s="1241" t="s">
        <v>444</v>
      </c>
      <c r="C91" s="1242"/>
      <c r="D91" s="1242"/>
      <c r="E91" s="1242"/>
      <c r="F91" s="1242"/>
      <c r="G91" s="1242"/>
      <c r="H91" s="1242"/>
      <c r="I91" s="1242"/>
      <c r="J91" s="1242"/>
      <c r="K91" s="1242"/>
      <c r="L91" s="1242"/>
      <c r="M91" s="1243"/>
      <c r="N91" s="468"/>
      <c r="O91" s="468"/>
      <c r="P91" s="468"/>
      <c r="Q91" s="468"/>
      <c r="R91" s="468"/>
      <c r="S91" s="468"/>
      <c r="T91" s="468"/>
      <c r="U91" s="468"/>
      <c r="V91" s="468"/>
      <c r="W91" s="468"/>
      <c r="X91" s="468"/>
      <c r="Y91" s="468"/>
      <c r="Z91" s="468"/>
      <c r="AA91" s="468"/>
      <c r="AB91" s="468"/>
      <c r="AC91" s="468"/>
      <c r="AD91" s="468"/>
      <c r="AE91" s="468"/>
      <c r="AF91" s="468"/>
      <c r="AG91" s="468"/>
      <c r="AH91" s="468"/>
      <c r="AI91" s="468"/>
      <c r="AJ91" s="468"/>
      <c r="AK91" s="468"/>
      <c r="AL91" s="468"/>
      <c r="AM91" s="468"/>
      <c r="AN91" s="468"/>
      <c r="AO91" s="468"/>
      <c r="AP91" s="468"/>
      <c r="AQ91" s="468"/>
      <c r="AR91" s="468"/>
      <c r="AS91" s="468"/>
      <c r="AT91" s="468"/>
      <c r="AU91" s="468"/>
      <c r="AV91" s="468"/>
      <c r="AW91" s="468"/>
      <c r="AX91" s="468"/>
      <c r="AY91" s="468"/>
      <c r="AZ91" s="468"/>
      <c r="BA91" s="468"/>
      <c r="BB91" s="468"/>
      <c r="BC91" s="468"/>
    </row>
    <row r="92" spans="1:55" customFormat="1" ht="33.75" customHeight="1" x14ac:dyDescent="0.3">
      <c r="A92" s="468"/>
      <c r="B92" s="477" t="s">
        <v>445</v>
      </c>
      <c r="C92" s="1223" t="s">
        <v>446</v>
      </c>
      <c r="D92" s="1223"/>
      <c r="E92" s="1223"/>
      <c r="F92" s="1223"/>
      <c r="G92" s="1223"/>
      <c r="H92" s="1223"/>
      <c r="I92" s="1223"/>
      <c r="J92" s="1223"/>
      <c r="K92" s="1223"/>
      <c r="L92" s="1223"/>
      <c r="M92" s="1224"/>
      <c r="N92" s="468"/>
      <c r="O92" s="468"/>
      <c r="P92" s="468"/>
      <c r="Q92" s="468"/>
      <c r="R92" s="468"/>
      <c r="S92" s="468"/>
      <c r="T92" s="468"/>
      <c r="U92" s="468"/>
      <c r="V92" s="468"/>
      <c r="W92" s="468"/>
      <c r="X92" s="468"/>
      <c r="Y92" s="468"/>
      <c r="Z92" s="468"/>
      <c r="AA92" s="468"/>
      <c r="AB92" s="468"/>
      <c r="AC92" s="468"/>
      <c r="AD92" s="468"/>
      <c r="AE92" s="468"/>
      <c r="AF92" s="468"/>
      <c r="AG92" s="468"/>
      <c r="AH92" s="468"/>
      <c r="AI92" s="468"/>
      <c r="AJ92" s="468"/>
      <c r="AK92" s="468"/>
      <c r="AL92" s="468"/>
      <c r="AM92" s="468"/>
      <c r="AN92" s="468"/>
      <c r="AO92" s="468"/>
      <c r="AP92" s="468"/>
      <c r="AQ92" s="468"/>
      <c r="AR92" s="468"/>
      <c r="AS92" s="468"/>
      <c r="AT92" s="468"/>
      <c r="AU92" s="468"/>
      <c r="AV92" s="468"/>
      <c r="AW92" s="468"/>
      <c r="AX92" s="468"/>
      <c r="AY92" s="468"/>
      <c r="AZ92" s="468"/>
      <c r="BA92" s="468"/>
      <c r="BB92" s="468"/>
      <c r="BC92" s="468"/>
    </row>
    <row r="93" spans="1:55" customFormat="1" ht="33.75" customHeight="1" x14ac:dyDescent="0.3">
      <c r="A93" s="468"/>
      <c r="B93" s="477" t="s">
        <v>445</v>
      </c>
      <c r="C93" s="1223" t="s">
        <v>447</v>
      </c>
      <c r="D93" s="1223"/>
      <c r="E93" s="1223"/>
      <c r="F93" s="1223"/>
      <c r="G93" s="1223"/>
      <c r="H93" s="1223"/>
      <c r="I93" s="1223"/>
      <c r="J93" s="1223"/>
      <c r="K93" s="1223"/>
      <c r="L93" s="1223"/>
      <c r="M93" s="1224"/>
      <c r="N93" s="468"/>
      <c r="O93" s="468"/>
      <c r="P93" s="468"/>
      <c r="Q93" s="468"/>
      <c r="R93" s="468"/>
      <c r="S93" s="468"/>
      <c r="T93" s="468"/>
      <c r="U93" s="468"/>
      <c r="V93" s="468"/>
      <c r="W93" s="468"/>
      <c r="X93" s="468"/>
      <c r="Y93" s="468"/>
      <c r="Z93" s="468"/>
      <c r="AA93" s="468"/>
      <c r="AB93" s="468"/>
      <c r="AC93" s="468"/>
      <c r="AD93" s="468"/>
      <c r="AE93" s="468"/>
      <c r="AF93" s="468"/>
      <c r="AG93" s="468"/>
      <c r="AH93" s="468"/>
      <c r="AI93" s="468"/>
      <c r="AJ93" s="468"/>
      <c r="AK93" s="468"/>
      <c r="AL93" s="468"/>
      <c r="AM93" s="468"/>
      <c r="AN93" s="468"/>
      <c r="AO93" s="468"/>
      <c r="AP93" s="468"/>
      <c r="AQ93" s="468"/>
      <c r="AR93" s="468"/>
      <c r="AS93" s="468"/>
      <c r="AT93" s="468"/>
      <c r="AU93" s="468"/>
      <c r="AV93" s="468"/>
      <c r="AW93" s="468"/>
      <c r="AX93" s="468"/>
      <c r="AY93" s="468"/>
      <c r="AZ93" s="468"/>
      <c r="BA93" s="468"/>
      <c r="BB93" s="468"/>
      <c r="BC93" s="468"/>
    </row>
    <row r="94" spans="1:55" customFormat="1" x14ac:dyDescent="0.3">
      <c r="A94" s="468"/>
      <c r="B94" s="477" t="s">
        <v>445</v>
      </c>
      <c r="C94" s="1223" t="s">
        <v>448</v>
      </c>
      <c r="D94" s="1223"/>
      <c r="E94" s="1223"/>
      <c r="F94" s="1223"/>
      <c r="G94" s="1223"/>
      <c r="H94" s="1223"/>
      <c r="I94" s="1223"/>
      <c r="J94" s="1223"/>
      <c r="K94" s="1223"/>
      <c r="L94" s="1223"/>
      <c r="M94" s="1224"/>
      <c r="N94" s="468"/>
      <c r="O94" s="468"/>
      <c r="P94" s="468"/>
      <c r="Q94" s="468"/>
      <c r="R94" s="468"/>
      <c r="S94" s="468"/>
      <c r="T94" s="468"/>
      <c r="U94" s="468"/>
      <c r="V94" s="468"/>
      <c r="W94" s="468"/>
      <c r="X94" s="468"/>
      <c r="Y94" s="468"/>
      <c r="Z94" s="468"/>
      <c r="AA94" s="468"/>
      <c r="AB94" s="468"/>
      <c r="AC94" s="468"/>
      <c r="AD94" s="468"/>
      <c r="AE94" s="468"/>
      <c r="AF94" s="468"/>
      <c r="AG94" s="468"/>
      <c r="AH94" s="468"/>
      <c r="AI94" s="468"/>
      <c r="AJ94" s="468"/>
      <c r="AK94" s="468"/>
      <c r="AL94" s="468"/>
      <c r="AM94" s="468"/>
      <c r="AN94" s="468"/>
      <c r="AO94" s="468"/>
      <c r="AP94" s="468"/>
      <c r="AQ94" s="468"/>
      <c r="AR94" s="468"/>
      <c r="AS94" s="468"/>
      <c r="AT94" s="468"/>
      <c r="AU94" s="468"/>
      <c r="AV94" s="468"/>
      <c r="AW94" s="468"/>
      <c r="AX94" s="468"/>
      <c r="AY94" s="468"/>
      <c r="AZ94" s="468"/>
      <c r="BA94" s="468"/>
      <c r="BB94" s="468"/>
      <c r="BC94" s="468"/>
    </row>
    <row r="95" spans="1:55" customFormat="1" ht="42.75" customHeight="1" x14ac:dyDescent="0.3">
      <c r="A95" s="468"/>
      <c r="B95" s="477" t="s">
        <v>445</v>
      </c>
      <c r="C95" s="1223" t="s">
        <v>449</v>
      </c>
      <c r="D95" s="1223"/>
      <c r="E95" s="1223"/>
      <c r="F95" s="1223"/>
      <c r="G95" s="1223"/>
      <c r="H95" s="1223"/>
      <c r="I95" s="1223"/>
      <c r="J95" s="1223"/>
      <c r="K95" s="1223"/>
      <c r="L95" s="1223"/>
      <c r="M95" s="1224"/>
      <c r="N95" s="468"/>
      <c r="O95" s="468"/>
      <c r="P95" s="468"/>
      <c r="Q95" s="468"/>
      <c r="R95" s="468"/>
      <c r="S95" s="468"/>
      <c r="T95" s="468"/>
      <c r="U95" s="468"/>
      <c r="V95" s="468"/>
      <c r="W95" s="468"/>
      <c r="X95" s="468"/>
      <c r="Y95" s="468"/>
      <c r="Z95" s="468"/>
      <c r="AA95" s="468"/>
      <c r="AB95" s="468"/>
      <c r="AC95" s="468"/>
      <c r="AD95" s="468"/>
      <c r="AE95" s="468"/>
      <c r="AF95" s="468"/>
      <c r="AG95" s="468"/>
      <c r="AH95" s="468"/>
      <c r="AI95" s="468"/>
      <c r="AJ95" s="468"/>
      <c r="AK95" s="468"/>
      <c r="AL95" s="468"/>
      <c r="AM95" s="468"/>
      <c r="AN95" s="468"/>
      <c r="AO95" s="468"/>
      <c r="AP95" s="468"/>
      <c r="AQ95" s="468"/>
      <c r="AR95" s="468"/>
      <c r="AS95" s="468"/>
      <c r="AT95" s="468"/>
      <c r="AU95" s="468"/>
      <c r="AV95" s="468"/>
      <c r="AW95" s="468"/>
      <c r="AX95" s="468"/>
      <c r="AY95" s="468"/>
      <c r="AZ95" s="468"/>
      <c r="BA95" s="468"/>
      <c r="BB95" s="468"/>
      <c r="BC95" s="468"/>
    </row>
    <row r="96" spans="1:55" customFormat="1" ht="48" customHeight="1" x14ac:dyDescent="0.3">
      <c r="A96" s="468"/>
      <c r="B96" s="477" t="s">
        <v>445</v>
      </c>
      <c r="C96" s="1223" t="s">
        <v>450</v>
      </c>
      <c r="D96" s="1223"/>
      <c r="E96" s="1223"/>
      <c r="F96" s="1223"/>
      <c r="G96" s="1223"/>
      <c r="H96" s="1223"/>
      <c r="I96" s="1223"/>
      <c r="J96" s="1223"/>
      <c r="K96" s="1223"/>
      <c r="L96" s="1223"/>
      <c r="M96" s="1224"/>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468"/>
      <c r="AY96" s="468"/>
      <c r="AZ96" s="468"/>
      <c r="BA96" s="468"/>
      <c r="BB96" s="468"/>
      <c r="BC96" s="468"/>
    </row>
    <row r="97" spans="1:55" customFormat="1" ht="35.25" customHeight="1" x14ac:dyDescent="0.3">
      <c r="A97" s="468"/>
      <c r="B97" s="477" t="s">
        <v>445</v>
      </c>
      <c r="C97" s="1223" t="s">
        <v>451</v>
      </c>
      <c r="D97" s="1223"/>
      <c r="E97" s="1223"/>
      <c r="F97" s="1223"/>
      <c r="G97" s="1223"/>
      <c r="H97" s="1223"/>
      <c r="I97" s="1223"/>
      <c r="J97" s="1223"/>
      <c r="K97" s="1223"/>
      <c r="L97" s="1223"/>
      <c r="M97" s="1224"/>
      <c r="N97" s="468"/>
      <c r="O97" s="468"/>
      <c r="P97" s="468"/>
      <c r="Q97" s="468"/>
      <c r="R97" s="468"/>
      <c r="S97" s="468"/>
      <c r="T97" s="468"/>
      <c r="U97" s="468"/>
      <c r="V97" s="468"/>
      <c r="W97" s="468"/>
      <c r="X97" s="468"/>
      <c r="Y97" s="468"/>
      <c r="Z97" s="468"/>
      <c r="AA97" s="468"/>
      <c r="AB97" s="468"/>
      <c r="AC97" s="468"/>
      <c r="AD97" s="468"/>
      <c r="AE97" s="468"/>
      <c r="AF97" s="468"/>
      <c r="AG97" s="468"/>
      <c r="AH97" s="468"/>
      <c r="AI97" s="468"/>
      <c r="AJ97" s="468"/>
      <c r="AK97" s="468"/>
      <c r="AL97" s="468"/>
      <c r="AM97" s="468"/>
      <c r="AN97" s="468"/>
      <c r="AO97" s="468"/>
      <c r="AP97" s="468"/>
      <c r="AQ97" s="468"/>
      <c r="AR97" s="468"/>
      <c r="AS97" s="468"/>
      <c r="AT97" s="468"/>
      <c r="AU97" s="468"/>
      <c r="AV97" s="468"/>
      <c r="AW97" s="468"/>
      <c r="AX97" s="468"/>
      <c r="AY97" s="468"/>
      <c r="AZ97" s="468"/>
      <c r="BA97" s="468"/>
      <c r="BB97" s="468"/>
      <c r="BC97" s="468"/>
    </row>
    <row r="98" spans="1:55" customFormat="1" ht="8.25" customHeight="1" x14ac:dyDescent="0.3">
      <c r="A98" s="468"/>
      <c r="B98" s="1225"/>
      <c r="C98" s="1226"/>
      <c r="D98" s="1226"/>
      <c r="E98" s="1226"/>
      <c r="F98" s="1226"/>
      <c r="G98" s="1226"/>
      <c r="H98" s="1226"/>
      <c r="I98" s="1226"/>
      <c r="J98" s="1226"/>
      <c r="K98" s="1226"/>
      <c r="L98" s="1226"/>
      <c r="M98" s="47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468"/>
      <c r="AY98" s="468"/>
      <c r="AZ98" s="468"/>
      <c r="BA98" s="468"/>
      <c r="BB98" s="468"/>
      <c r="BC98" s="468"/>
    </row>
    <row r="99" spans="1:55" customFormat="1" ht="30" customHeight="1" x14ac:dyDescent="0.3">
      <c r="A99" s="468"/>
      <c r="B99" s="1227" t="s">
        <v>452</v>
      </c>
      <c r="C99" s="1228"/>
      <c r="D99" s="1228"/>
      <c r="E99" s="1228"/>
      <c r="F99" s="1228"/>
      <c r="G99" s="1228"/>
      <c r="H99" s="1228"/>
      <c r="I99" s="1228"/>
      <c r="J99" s="1228"/>
      <c r="K99" s="1228"/>
      <c r="L99" s="1228"/>
      <c r="M99" s="1229"/>
      <c r="N99" s="468"/>
      <c r="O99" s="468"/>
      <c r="P99" s="468"/>
      <c r="Q99" s="468"/>
      <c r="R99" s="468"/>
      <c r="S99" s="468"/>
      <c r="T99" s="468"/>
      <c r="U99" s="468"/>
      <c r="V99" s="468"/>
      <c r="W99" s="468"/>
      <c r="X99" s="468"/>
      <c r="Y99" s="468"/>
      <c r="Z99" s="468"/>
      <c r="AA99" s="468"/>
      <c r="AB99" s="468"/>
      <c r="AC99" s="468"/>
      <c r="AD99" s="468"/>
      <c r="AE99" s="468"/>
      <c r="AF99" s="468"/>
      <c r="AG99" s="468"/>
      <c r="AH99" s="468"/>
      <c r="AI99" s="468"/>
      <c r="AJ99" s="468"/>
      <c r="AK99" s="468"/>
      <c r="AL99" s="468"/>
      <c r="AM99" s="468"/>
      <c r="AN99" s="468"/>
      <c r="AO99" s="468"/>
      <c r="AP99" s="468"/>
      <c r="AQ99" s="468"/>
      <c r="AR99" s="468"/>
      <c r="AS99" s="468"/>
      <c r="AT99" s="468"/>
      <c r="AU99" s="468"/>
      <c r="AV99" s="468"/>
      <c r="AW99" s="468"/>
      <c r="AX99" s="468"/>
      <c r="AY99" s="468"/>
      <c r="AZ99" s="468"/>
      <c r="BA99" s="468"/>
      <c r="BB99" s="468"/>
      <c r="BC99" s="468"/>
    </row>
    <row r="100" spans="1:55" customFormat="1" ht="12" customHeight="1" x14ac:dyDescent="0.3">
      <c r="A100" s="468"/>
      <c r="B100" s="1230"/>
      <c r="C100" s="1231"/>
      <c r="D100" s="1231"/>
      <c r="E100" s="1231"/>
      <c r="F100" s="1231"/>
      <c r="G100" s="1231"/>
      <c r="H100" s="1231"/>
      <c r="I100" s="1231"/>
      <c r="J100" s="1231"/>
      <c r="K100" s="1231"/>
      <c r="L100" s="1231"/>
      <c r="M100" s="1232"/>
      <c r="N100" s="468"/>
      <c r="O100" s="468"/>
      <c r="P100" s="468"/>
      <c r="Q100" s="468"/>
      <c r="R100" s="468"/>
      <c r="S100" s="468"/>
      <c r="T100" s="468"/>
      <c r="U100" s="468"/>
      <c r="V100" s="468"/>
      <c r="W100" s="468"/>
      <c r="X100" s="468"/>
      <c r="Y100" s="468"/>
      <c r="Z100" s="468"/>
      <c r="AA100" s="468"/>
      <c r="AB100" s="468"/>
      <c r="AC100" s="468"/>
      <c r="AD100" s="468"/>
      <c r="AE100" s="468"/>
      <c r="AF100" s="468"/>
      <c r="AG100" s="468"/>
      <c r="AH100" s="468"/>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c r="BC100" s="468"/>
    </row>
    <row r="101" spans="1:55" s="468" customFormat="1" ht="4.5" customHeight="1" x14ac:dyDescent="0.3">
      <c r="B101" s="1233"/>
      <c r="C101" s="1233"/>
      <c r="D101" s="1233"/>
      <c r="E101" s="1233"/>
      <c r="F101" s="1233"/>
      <c r="G101" s="1233"/>
      <c r="H101" s="1233"/>
      <c r="I101" s="1233"/>
      <c r="J101" s="1233"/>
      <c r="K101" s="1233"/>
      <c r="L101" s="1233"/>
      <c r="M101" s="1233"/>
    </row>
    <row r="102" spans="1:55" customFormat="1" ht="25.5" customHeight="1" x14ac:dyDescent="0.3">
      <c r="A102" s="468"/>
      <c r="B102" s="1209" t="s">
        <v>493</v>
      </c>
      <c r="C102" s="1210"/>
      <c r="D102" s="1210"/>
      <c r="E102" s="1210"/>
      <c r="F102" s="1210"/>
      <c r="G102" s="1210"/>
      <c r="H102" s="1210"/>
      <c r="I102" s="1210"/>
      <c r="J102" s="1210"/>
      <c r="K102" s="1210"/>
      <c r="L102" s="1210"/>
      <c r="M102" s="1211"/>
      <c r="N102" s="468"/>
      <c r="O102" s="468"/>
      <c r="P102" s="468"/>
      <c r="Q102" s="468"/>
      <c r="R102" s="468"/>
      <c r="S102" s="468"/>
      <c r="T102" s="468"/>
      <c r="U102" s="468"/>
      <c r="V102" s="468"/>
      <c r="W102" s="468"/>
      <c r="X102" s="468"/>
      <c r="Y102" s="468"/>
      <c r="Z102" s="468"/>
      <c r="AA102" s="468"/>
      <c r="AB102" s="468"/>
      <c r="AC102" s="468"/>
      <c r="AD102" s="468"/>
      <c r="AE102" s="468"/>
      <c r="AF102" s="468"/>
      <c r="AG102" s="468"/>
      <c r="AH102" s="468"/>
      <c r="AI102" s="468"/>
      <c r="AJ102" s="468"/>
      <c r="AK102" s="468"/>
      <c r="AL102" s="468"/>
      <c r="AM102" s="468"/>
      <c r="AN102" s="468"/>
      <c r="AO102" s="468"/>
      <c r="AP102" s="468"/>
      <c r="AQ102" s="468"/>
      <c r="AR102" s="468"/>
      <c r="AS102" s="468"/>
      <c r="AT102" s="468"/>
      <c r="AU102" s="468"/>
      <c r="AV102" s="468"/>
      <c r="AW102" s="468"/>
      <c r="AX102" s="468"/>
      <c r="AY102" s="468"/>
      <c r="AZ102" s="468"/>
      <c r="BA102" s="468"/>
      <c r="BB102" s="468"/>
      <c r="BC102" s="468"/>
    </row>
    <row r="103" spans="1:55" s="4" customFormat="1" ht="36" customHeight="1" x14ac:dyDescent="0.3">
      <c r="A103" s="469"/>
      <c r="B103" s="1234" t="s">
        <v>453</v>
      </c>
      <c r="C103" s="1235"/>
      <c r="D103" s="1235"/>
      <c r="E103" s="1235"/>
      <c r="F103" s="1235"/>
      <c r="G103" s="1235"/>
      <c r="H103" s="1235"/>
      <c r="I103" s="1235"/>
      <c r="J103" s="1235"/>
      <c r="K103" s="1235"/>
      <c r="L103" s="1235"/>
      <c r="M103" s="1236"/>
      <c r="N103" s="469"/>
      <c r="O103" s="469"/>
      <c r="P103" s="469"/>
      <c r="Q103" s="469"/>
      <c r="R103" s="469"/>
      <c r="S103" s="469"/>
      <c r="T103" s="469"/>
      <c r="U103" s="469"/>
      <c r="V103" s="469"/>
      <c r="W103" s="469"/>
      <c r="X103" s="469"/>
      <c r="Y103" s="469"/>
      <c r="Z103" s="469"/>
      <c r="AA103" s="469"/>
      <c r="AB103" s="469"/>
      <c r="AC103" s="469"/>
      <c r="AD103" s="469"/>
      <c r="AE103" s="469"/>
      <c r="AF103" s="469"/>
      <c r="AG103" s="469"/>
      <c r="AH103" s="469"/>
      <c r="AI103" s="469"/>
      <c r="AJ103" s="469"/>
      <c r="AK103" s="469"/>
      <c r="AL103" s="469"/>
      <c r="AM103" s="469"/>
      <c r="AN103" s="469"/>
      <c r="AO103" s="469"/>
      <c r="AP103" s="469"/>
      <c r="AQ103" s="469"/>
      <c r="AR103" s="469"/>
      <c r="AS103" s="469"/>
      <c r="AT103" s="469"/>
      <c r="AU103" s="469"/>
      <c r="AV103" s="469"/>
      <c r="AW103" s="469"/>
      <c r="AX103" s="469"/>
      <c r="AY103" s="469"/>
      <c r="AZ103" s="469"/>
      <c r="BA103" s="469"/>
      <c r="BB103" s="469"/>
      <c r="BC103" s="469"/>
    </row>
    <row r="104" spans="1:55" customFormat="1" ht="6.75" customHeight="1" x14ac:dyDescent="0.3">
      <c r="A104" s="468"/>
      <c r="B104" s="1225"/>
      <c r="C104" s="1226"/>
      <c r="D104" s="1226"/>
      <c r="E104" s="1226"/>
      <c r="F104" s="1226"/>
      <c r="G104" s="1226"/>
      <c r="H104" s="1226"/>
      <c r="I104" s="1226"/>
      <c r="J104" s="1226"/>
      <c r="K104" s="1226"/>
      <c r="L104" s="1226"/>
      <c r="M104" s="1237"/>
      <c r="N104" s="468"/>
      <c r="O104" s="468"/>
      <c r="P104" s="468"/>
      <c r="Q104" s="468"/>
      <c r="R104" s="468"/>
      <c r="S104" s="468"/>
      <c r="T104" s="468"/>
      <c r="U104" s="468"/>
      <c r="V104" s="468"/>
      <c r="W104" s="468"/>
      <c r="X104" s="468"/>
      <c r="Y104" s="468"/>
      <c r="Z104" s="468"/>
      <c r="AA104" s="468"/>
      <c r="AB104" s="468"/>
      <c r="AC104" s="468"/>
      <c r="AD104" s="468"/>
      <c r="AE104" s="468"/>
      <c r="AF104" s="468"/>
      <c r="AG104" s="468"/>
      <c r="AH104" s="468"/>
      <c r="AI104" s="468"/>
      <c r="AJ104" s="468"/>
      <c r="AK104" s="468"/>
      <c r="AL104" s="468"/>
      <c r="AM104" s="468"/>
      <c r="AN104" s="468"/>
      <c r="AO104" s="468"/>
      <c r="AP104" s="468"/>
      <c r="AQ104" s="468"/>
      <c r="AR104" s="468"/>
      <c r="AS104" s="468"/>
      <c r="AT104" s="468"/>
      <c r="AU104" s="468"/>
      <c r="AV104" s="468"/>
      <c r="AW104" s="468"/>
      <c r="AX104" s="468"/>
      <c r="AY104" s="468"/>
      <c r="AZ104" s="468"/>
      <c r="BA104" s="468"/>
      <c r="BB104" s="468"/>
      <c r="BC104" s="468"/>
    </row>
    <row r="105" spans="1:55" customFormat="1" ht="33" customHeight="1" x14ac:dyDescent="0.3">
      <c r="A105" s="468"/>
      <c r="B105" s="1227" t="s">
        <v>454</v>
      </c>
      <c r="C105" s="1228"/>
      <c r="D105" s="1228"/>
      <c r="E105" s="1228"/>
      <c r="F105" s="1228"/>
      <c r="G105" s="1228"/>
      <c r="H105" s="1228"/>
      <c r="I105" s="1228"/>
      <c r="J105" s="1228"/>
      <c r="K105" s="1228"/>
      <c r="L105" s="1228"/>
      <c r="M105" s="1229"/>
      <c r="N105" s="468"/>
      <c r="O105" s="468"/>
      <c r="P105" s="468"/>
      <c r="Q105" s="468"/>
      <c r="R105" s="468"/>
      <c r="S105" s="468"/>
      <c r="T105" s="468"/>
      <c r="U105" s="468"/>
      <c r="V105" s="468"/>
      <c r="W105" s="468"/>
      <c r="X105" s="468"/>
      <c r="Y105" s="468"/>
      <c r="Z105" s="468"/>
      <c r="AA105" s="468"/>
      <c r="AB105" s="468"/>
      <c r="AC105" s="468"/>
      <c r="AD105" s="468"/>
      <c r="AE105" s="468"/>
      <c r="AF105" s="468"/>
      <c r="AG105" s="468"/>
      <c r="AH105" s="468"/>
      <c r="AI105" s="468"/>
      <c r="AJ105" s="468"/>
      <c r="AK105" s="468"/>
      <c r="AL105" s="468"/>
      <c r="AM105" s="468"/>
      <c r="AN105" s="468"/>
      <c r="AO105" s="468"/>
      <c r="AP105" s="468"/>
      <c r="AQ105" s="468"/>
      <c r="AR105" s="468"/>
      <c r="AS105" s="468"/>
      <c r="AT105" s="468"/>
      <c r="AU105" s="468"/>
      <c r="AV105" s="468"/>
      <c r="AW105" s="468"/>
      <c r="AX105" s="468"/>
      <c r="AY105" s="468"/>
      <c r="AZ105" s="468"/>
      <c r="BA105" s="468"/>
      <c r="BB105" s="468"/>
      <c r="BC105" s="468"/>
    </row>
    <row r="106" spans="1:55" customFormat="1" ht="6.75" customHeight="1" x14ac:dyDescent="0.3">
      <c r="A106" s="468"/>
      <c r="B106" s="1225"/>
      <c r="C106" s="1226"/>
      <c r="D106" s="1226"/>
      <c r="E106" s="1226"/>
      <c r="F106" s="1226"/>
      <c r="G106" s="1226"/>
      <c r="H106" s="1226"/>
      <c r="I106" s="1226"/>
      <c r="J106" s="1226"/>
      <c r="K106" s="1226"/>
      <c r="L106" s="1226"/>
      <c r="M106" s="1237"/>
      <c r="N106" s="468"/>
      <c r="O106" s="468"/>
      <c r="P106" s="468"/>
      <c r="Q106" s="468"/>
      <c r="R106" s="468"/>
      <c r="S106" s="468"/>
      <c r="T106" s="468"/>
      <c r="U106" s="468"/>
      <c r="V106" s="468"/>
      <c r="W106" s="468"/>
      <c r="X106" s="468"/>
      <c r="Y106" s="468"/>
      <c r="Z106" s="468"/>
      <c r="AA106" s="468"/>
      <c r="AB106" s="468"/>
      <c r="AC106" s="468"/>
      <c r="AD106" s="468"/>
      <c r="AE106" s="468"/>
      <c r="AF106" s="468"/>
      <c r="AG106" s="468"/>
      <c r="AH106" s="468"/>
      <c r="AI106" s="468"/>
      <c r="AJ106" s="468"/>
      <c r="AK106" s="468"/>
      <c r="AL106" s="468"/>
      <c r="AM106" s="468"/>
      <c r="AN106" s="468"/>
      <c r="AO106" s="468"/>
      <c r="AP106" s="468"/>
      <c r="AQ106" s="468"/>
      <c r="AR106" s="468"/>
      <c r="AS106" s="468"/>
      <c r="AT106" s="468"/>
      <c r="AU106" s="468"/>
      <c r="AV106" s="468"/>
      <c r="AW106" s="468"/>
      <c r="AX106" s="468"/>
      <c r="AY106" s="468"/>
      <c r="AZ106" s="468"/>
      <c r="BA106" s="468"/>
      <c r="BB106" s="468"/>
      <c r="BC106" s="468"/>
    </row>
    <row r="107" spans="1:55" customFormat="1" ht="18" customHeight="1" x14ac:dyDescent="0.3">
      <c r="A107" s="468"/>
      <c r="B107" s="492" t="s">
        <v>445</v>
      </c>
      <c r="C107" s="1223" t="s">
        <v>455</v>
      </c>
      <c r="D107" s="1223"/>
      <c r="E107" s="1223"/>
      <c r="F107" s="1223"/>
      <c r="G107" s="1223"/>
      <c r="H107" s="1223"/>
      <c r="I107" s="1223"/>
      <c r="J107" s="1223"/>
      <c r="K107" s="1223"/>
      <c r="L107" s="1223"/>
      <c r="M107" s="1224"/>
      <c r="N107" s="468"/>
      <c r="O107" s="468"/>
      <c r="P107" s="468"/>
      <c r="Q107" s="468"/>
      <c r="R107" s="468"/>
      <c r="S107" s="468"/>
      <c r="T107" s="468"/>
      <c r="U107" s="468"/>
      <c r="V107" s="468"/>
      <c r="W107" s="468"/>
      <c r="X107" s="468"/>
      <c r="Y107" s="468"/>
      <c r="Z107" s="468"/>
      <c r="AA107" s="468"/>
      <c r="AB107" s="468"/>
      <c r="AC107" s="468"/>
      <c r="AD107" s="468"/>
      <c r="AE107" s="468"/>
      <c r="AF107" s="468"/>
      <c r="AG107" s="468"/>
      <c r="AH107" s="468"/>
      <c r="AI107" s="468"/>
      <c r="AJ107" s="468"/>
      <c r="AK107" s="468"/>
      <c r="AL107" s="468"/>
      <c r="AM107" s="468"/>
      <c r="AN107" s="468"/>
      <c r="AO107" s="468"/>
      <c r="AP107" s="468"/>
      <c r="AQ107" s="468"/>
      <c r="AR107" s="468"/>
      <c r="AS107" s="468"/>
      <c r="AT107" s="468"/>
      <c r="AU107" s="468"/>
      <c r="AV107" s="468"/>
      <c r="AW107" s="468"/>
      <c r="AX107" s="468"/>
      <c r="AY107" s="468"/>
      <c r="AZ107" s="468"/>
      <c r="BA107" s="468"/>
      <c r="BB107" s="468"/>
      <c r="BC107" s="468"/>
    </row>
    <row r="108" spans="1:55" customFormat="1" ht="18" customHeight="1" x14ac:dyDescent="0.3">
      <c r="A108" s="468"/>
      <c r="B108" s="492" t="s">
        <v>445</v>
      </c>
      <c r="C108" s="1223" t="s">
        <v>456</v>
      </c>
      <c r="D108" s="1223"/>
      <c r="E108" s="1223"/>
      <c r="F108" s="1223"/>
      <c r="G108" s="1223"/>
      <c r="H108" s="1223"/>
      <c r="I108" s="1223"/>
      <c r="J108" s="1223"/>
      <c r="K108" s="1223"/>
      <c r="L108" s="1223"/>
      <c r="M108" s="1224"/>
      <c r="N108" s="468"/>
      <c r="O108" s="468"/>
      <c r="P108" s="468"/>
      <c r="Q108" s="468"/>
      <c r="R108" s="468"/>
      <c r="S108" s="468"/>
      <c r="T108" s="468"/>
      <c r="U108" s="468"/>
      <c r="V108" s="468"/>
      <c r="W108" s="468"/>
      <c r="X108" s="468"/>
      <c r="Y108" s="468"/>
      <c r="Z108" s="468"/>
      <c r="AA108" s="468"/>
      <c r="AB108" s="468"/>
      <c r="AC108" s="468"/>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68"/>
      <c r="AY108" s="468"/>
      <c r="AZ108" s="468"/>
      <c r="BA108" s="468"/>
      <c r="BB108" s="468"/>
      <c r="BC108" s="468"/>
    </row>
    <row r="109" spans="1:55" customFormat="1" ht="18" customHeight="1" x14ac:dyDescent="0.3">
      <c r="A109" s="468"/>
      <c r="B109" s="492" t="s">
        <v>445</v>
      </c>
      <c r="C109" s="1223" t="s">
        <v>457</v>
      </c>
      <c r="D109" s="1223"/>
      <c r="E109" s="1223"/>
      <c r="F109" s="1223"/>
      <c r="G109" s="1223"/>
      <c r="H109" s="1223"/>
      <c r="I109" s="1223"/>
      <c r="J109" s="1223"/>
      <c r="K109" s="1223"/>
      <c r="L109" s="1223"/>
      <c r="M109" s="1224"/>
      <c r="N109" s="468"/>
      <c r="O109" s="468"/>
      <c r="P109" s="468"/>
      <c r="Q109" s="468"/>
      <c r="R109" s="468"/>
      <c r="S109" s="468"/>
      <c r="T109" s="468"/>
      <c r="U109" s="468"/>
      <c r="V109" s="468"/>
      <c r="W109" s="468"/>
      <c r="X109" s="468"/>
      <c r="Y109" s="468"/>
      <c r="Z109" s="468"/>
      <c r="AA109" s="468"/>
      <c r="AB109" s="468"/>
      <c r="AC109" s="468"/>
      <c r="AD109" s="468"/>
      <c r="AE109" s="468"/>
      <c r="AF109" s="468"/>
      <c r="AG109" s="468"/>
      <c r="AH109" s="468"/>
      <c r="AI109" s="468"/>
      <c r="AJ109" s="468"/>
      <c r="AK109" s="468"/>
      <c r="AL109" s="468"/>
      <c r="AM109" s="468"/>
      <c r="AN109" s="468"/>
      <c r="AO109" s="468"/>
      <c r="AP109" s="468"/>
      <c r="AQ109" s="468"/>
      <c r="AR109" s="468"/>
      <c r="AS109" s="468"/>
      <c r="AT109" s="468"/>
      <c r="AU109" s="468"/>
      <c r="AV109" s="468"/>
      <c r="AW109" s="468"/>
      <c r="AX109" s="468"/>
      <c r="AY109" s="468"/>
      <c r="AZ109" s="468"/>
      <c r="BA109" s="468"/>
      <c r="BB109" s="468"/>
      <c r="BC109" s="468"/>
    </row>
    <row r="110" spans="1:55" customFormat="1" ht="18" customHeight="1" x14ac:dyDescent="0.3">
      <c r="A110" s="468"/>
      <c r="B110" s="492" t="s">
        <v>445</v>
      </c>
      <c r="C110" s="1223" t="s">
        <v>458</v>
      </c>
      <c r="D110" s="1223"/>
      <c r="E110" s="1223"/>
      <c r="F110" s="1223"/>
      <c r="G110" s="1223"/>
      <c r="H110" s="1223"/>
      <c r="I110" s="1223"/>
      <c r="J110" s="1223"/>
      <c r="K110" s="1223"/>
      <c r="L110" s="1223"/>
      <c r="M110" s="1224"/>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8"/>
      <c r="AY110" s="468"/>
      <c r="AZ110" s="468"/>
      <c r="BA110" s="468"/>
      <c r="BB110" s="468"/>
      <c r="BC110" s="468"/>
    </row>
    <row r="111" spans="1:55" customFormat="1" ht="18" customHeight="1" x14ac:dyDescent="0.3">
      <c r="A111" s="468"/>
      <c r="B111" s="492" t="s">
        <v>445</v>
      </c>
      <c r="C111" s="1223" t="s">
        <v>459</v>
      </c>
      <c r="D111" s="1223"/>
      <c r="E111" s="1223"/>
      <c r="F111" s="1223"/>
      <c r="G111" s="1223"/>
      <c r="H111" s="1223"/>
      <c r="I111" s="1223"/>
      <c r="J111" s="1223"/>
      <c r="K111" s="1223"/>
      <c r="L111" s="1223"/>
      <c r="M111" s="1224"/>
      <c r="N111" s="468"/>
      <c r="O111" s="468"/>
      <c r="P111" s="468"/>
      <c r="Q111" s="502"/>
      <c r="R111" s="468"/>
      <c r="S111" s="468"/>
      <c r="T111" s="468"/>
      <c r="U111" s="468"/>
      <c r="V111" s="468"/>
      <c r="W111" s="468"/>
      <c r="X111" s="468"/>
      <c r="Y111" s="468"/>
      <c r="Z111" s="468"/>
      <c r="AA111" s="468"/>
      <c r="AB111" s="468"/>
      <c r="AC111" s="468"/>
      <c r="AD111" s="468"/>
      <c r="AE111" s="468"/>
      <c r="AF111" s="468"/>
      <c r="AG111" s="468"/>
      <c r="AH111" s="468"/>
      <c r="AI111" s="468"/>
      <c r="AJ111" s="468"/>
      <c r="AK111" s="468"/>
      <c r="AL111" s="468"/>
      <c r="AM111" s="468"/>
      <c r="AN111" s="468"/>
      <c r="AO111" s="468"/>
      <c r="AP111" s="468"/>
      <c r="AQ111" s="468"/>
      <c r="AR111" s="468"/>
      <c r="AS111" s="468"/>
      <c r="AT111" s="468"/>
      <c r="AU111" s="468"/>
      <c r="AV111" s="468"/>
      <c r="AW111" s="468"/>
      <c r="AX111" s="468"/>
      <c r="AY111" s="468"/>
      <c r="AZ111" s="468"/>
      <c r="BA111" s="468"/>
      <c r="BB111" s="468"/>
      <c r="BC111" s="468"/>
    </row>
    <row r="112" spans="1:55" customFormat="1" ht="18" customHeight="1" x14ac:dyDescent="0.3">
      <c r="A112" s="468"/>
      <c r="B112" s="492" t="s">
        <v>445</v>
      </c>
      <c r="C112" s="1223" t="s">
        <v>460</v>
      </c>
      <c r="D112" s="1223"/>
      <c r="E112" s="1223"/>
      <c r="F112" s="1223"/>
      <c r="G112" s="1223"/>
      <c r="H112" s="1223"/>
      <c r="I112" s="1223"/>
      <c r="J112" s="1223"/>
      <c r="K112" s="1223"/>
      <c r="L112" s="1223"/>
      <c r="M112" s="1224"/>
      <c r="N112" s="468"/>
      <c r="O112" s="468"/>
      <c r="P112" s="468"/>
      <c r="Q112" s="468"/>
      <c r="R112" s="468"/>
      <c r="S112" s="468"/>
      <c r="T112" s="468"/>
      <c r="U112" s="468"/>
      <c r="V112" s="468"/>
      <c r="W112" s="468"/>
      <c r="X112" s="468"/>
      <c r="Y112" s="468"/>
      <c r="Z112" s="468"/>
      <c r="AA112" s="468"/>
      <c r="AB112" s="468"/>
      <c r="AC112" s="468"/>
      <c r="AD112" s="468"/>
      <c r="AE112" s="468"/>
      <c r="AF112" s="468"/>
      <c r="AG112" s="468"/>
      <c r="AH112" s="468"/>
      <c r="AI112" s="468"/>
      <c r="AJ112" s="468"/>
      <c r="AK112" s="468"/>
      <c r="AL112" s="468"/>
      <c r="AM112" s="468"/>
      <c r="AN112" s="468"/>
      <c r="AO112" s="468"/>
      <c r="AP112" s="468"/>
      <c r="AQ112" s="468"/>
      <c r="AR112" s="468"/>
      <c r="AS112" s="468"/>
      <c r="AT112" s="468"/>
      <c r="AU112" s="468"/>
      <c r="AV112" s="468"/>
      <c r="AW112" s="468"/>
      <c r="AX112" s="468"/>
      <c r="AY112" s="468"/>
      <c r="AZ112" s="468"/>
      <c r="BA112" s="468"/>
      <c r="BB112" s="468"/>
      <c r="BC112" s="468"/>
    </row>
    <row r="113" spans="1:55" customFormat="1" ht="18" customHeight="1" x14ac:dyDescent="0.3">
      <c r="A113" s="468"/>
      <c r="B113" s="492" t="s">
        <v>445</v>
      </c>
      <c r="C113" s="1223" t="s">
        <v>461</v>
      </c>
      <c r="D113" s="1223"/>
      <c r="E113" s="1223"/>
      <c r="F113" s="1223"/>
      <c r="G113" s="1223"/>
      <c r="H113" s="1223"/>
      <c r="I113" s="1223"/>
      <c r="J113" s="1223"/>
      <c r="K113" s="1223"/>
      <c r="L113" s="1223"/>
      <c r="M113" s="1224"/>
      <c r="N113" s="468"/>
      <c r="O113" s="468"/>
      <c r="P113" s="468"/>
      <c r="Q113" s="468"/>
      <c r="R113" s="468"/>
      <c r="S113" s="468"/>
      <c r="T113" s="468"/>
      <c r="U113" s="468"/>
      <c r="V113" s="468"/>
      <c r="W113" s="468"/>
      <c r="X113" s="468"/>
      <c r="Y113" s="468"/>
      <c r="Z113" s="468"/>
      <c r="AA113" s="468"/>
      <c r="AB113" s="468"/>
      <c r="AC113" s="468"/>
      <c r="AD113" s="468"/>
      <c r="AE113" s="468"/>
      <c r="AF113" s="468"/>
      <c r="AG113" s="468"/>
      <c r="AH113" s="468"/>
      <c r="AI113" s="468"/>
      <c r="AJ113" s="468"/>
      <c r="AK113" s="468"/>
      <c r="AL113" s="468"/>
      <c r="AM113" s="468"/>
      <c r="AN113" s="468"/>
      <c r="AO113" s="468"/>
      <c r="AP113" s="468"/>
      <c r="AQ113" s="468"/>
      <c r="AR113" s="468"/>
      <c r="AS113" s="468"/>
      <c r="AT113" s="468"/>
      <c r="AU113" s="468"/>
      <c r="AV113" s="468"/>
      <c r="AW113" s="468"/>
      <c r="AX113" s="468"/>
      <c r="AY113" s="468"/>
      <c r="AZ113" s="468"/>
      <c r="BA113" s="468"/>
      <c r="BB113" s="468"/>
      <c r="BC113" s="468"/>
    </row>
    <row r="114" spans="1:55" s="45" customFormat="1" ht="4.5" customHeight="1" x14ac:dyDescent="0.3">
      <c r="C114" s="226"/>
    </row>
    <row r="115" spans="1:55" s="45" customFormat="1" ht="24.75" customHeight="1" x14ac:dyDescent="0.35">
      <c r="B115" s="503" t="s">
        <v>499</v>
      </c>
      <c r="C115" s="504"/>
      <c r="D115" s="505"/>
      <c r="E115" s="505"/>
      <c r="F115" s="505"/>
      <c r="G115" s="505"/>
      <c r="H115" s="505"/>
      <c r="I115" s="505"/>
      <c r="J115" s="505"/>
      <c r="K115" s="505"/>
      <c r="L115" s="505"/>
      <c r="M115" s="506"/>
    </row>
    <row r="116" spans="1:55" s="507" customFormat="1" ht="14.25" customHeight="1" x14ac:dyDescent="0.3">
      <c r="B116" s="1261" t="s">
        <v>500</v>
      </c>
      <c r="C116" s="1262"/>
      <c r="D116" s="1262"/>
      <c r="E116" s="1262"/>
      <c r="F116" s="1262"/>
      <c r="G116" s="1262"/>
      <c r="H116" s="1262"/>
      <c r="I116" s="1262"/>
      <c r="J116" s="1262"/>
      <c r="K116" s="1262"/>
      <c r="L116" s="1262"/>
      <c r="M116" s="1263"/>
    </row>
    <row r="117" spans="1:55" s="507" customFormat="1" ht="14.25" customHeight="1" x14ac:dyDescent="0.3">
      <c r="B117" s="1261"/>
      <c r="C117" s="1262"/>
      <c r="D117" s="1262"/>
      <c r="E117" s="1262"/>
      <c r="F117" s="1262"/>
      <c r="G117" s="1262"/>
      <c r="H117" s="1262"/>
      <c r="I117" s="1262"/>
      <c r="J117" s="1262"/>
      <c r="K117" s="1262"/>
      <c r="L117" s="1262"/>
      <c r="M117" s="1263"/>
    </row>
    <row r="118" spans="1:55" s="507" customFormat="1" ht="14.25" customHeight="1" x14ac:dyDescent="0.3">
      <c r="B118" s="1261"/>
      <c r="C118" s="1262"/>
      <c r="D118" s="1262"/>
      <c r="E118" s="1262"/>
      <c r="F118" s="1262"/>
      <c r="G118" s="1262"/>
      <c r="H118" s="1262"/>
      <c r="I118" s="1262"/>
      <c r="J118" s="1262"/>
      <c r="K118" s="1262"/>
      <c r="L118" s="1262"/>
      <c r="M118" s="1263"/>
    </row>
    <row r="119" spans="1:55" s="507" customFormat="1" ht="14.25" customHeight="1" x14ac:dyDescent="0.3">
      <c r="B119" s="1261"/>
      <c r="C119" s="1262"/>
      <c r="D119" s="1262"/>
      <c r="E119" s="1262"/>
      <c r="F119" s="1262"/>
      <c r="G119" s="1262"/>
      <c r="H119" s="1262"/>
      <c r="I119" s="1262"/>
      <c r="J119" s="1262"/>
      <c r="K119" s="1262"/>
      <c r="L119" s="1262"/>
      <c r="M119" s="1263"/>
    </row>
    <row r="120" spans="1:55" s="45" customFormat="1" x14ac:dyDescent="0.3">
      <c r="C120" s="226"/>
    </row>
    <row r="121" spans="1:55" s="45" customFormat="1" x14ac:dyDescent="0.3">
      <c r="C121" s="226"/>
    </row>
    <row r="122" spans="1:55" s="45" customFormat="1" x14ac:dyDescent="0.3">
      <c r="C122" s="226"/>
    </row>
    <row r="123" spans="1:55" s="45" customFormat="1" x14ac:dyDescent="0.3">
      <c r="C123" s="226"/>
    </row>
    <row r="124" spans="1:55" s="45" customFormat="1" x14ac:dyDescent="0.3">
      <c r="C124" s="226"/>
    </row>
    <row r="125" spans="1:55" s="45" customFormat="1" x14ac:dyDescent="0.3">
      <c r="C125" s="226"/>
    </row>
    <row r="126" spans="1:55" s="45" customFormat="1" x14ac:dyDescent="0.3">
      <c r="C126" s="226"/>
    </row>
    <row r="127" spans="1:55" s="45" customFormat="1" x14ac:dyDescent="0.3">
      <c r="C127" s="226"/>
    </row>
    <row r="128" spans="1:55" s="45" customFormat="1" x14ac:dyDescent="0.3">
      <c r="C128" s="226"/>
    </row>
    <row r="129" spans="3:3" s="45" customFormat="1" x14ac:dyDescent="0.3">
      <c r="C129" s="226"/>
    </row>
    <row r="130" spans="3:3" s="45" customFormat="1" x14ac:dyDescent="0.3">
      <c r="C130" s="226"/>
    </row>
    <row r="131" spans="3:3" s="45" customFormat="1" x14ac:dyDescent="0.3">
      <c r="C131" s="226"/>
    </row>
    <row r="132" spans="3:3" s="45" customFormat="1" x14ac:dyDescent="0.3">
      <c r="C132" s="226"/>
    </row>
    <row r="133" spans="3:3" s="45" customFormat="1" x14ac:dyDescent="0.3">
      <c r="C133" s="226"/>
    </row>
    <row r="134" spans="3:3" s="45" customFormat="1" x14ac:dyDescent="0.3">
      <c r="C134" s="226"/>
    </row>
    <row r="135" spans="3:3" s="45" customFormat="1" x14ac:dyDescent="0.3">
      <c r="C135" s="226"/>
    </row>
    <row r="136" spans="3:3" s="45" customFormat="1" x14ac:dyDescent="0.3">
      <c r="C136" s="226"/>
    </row>
    <row r="137" spans="3:3" s="45" customFormat="1" x14ac:dyDescent="0.3">
      <c r="C137" s="226"/>
    </row>
    <row r="138" spans="3:3" s="45" customFormat="1" x14ac:dyDescent="0.3">
      <c r="C138" s="226"/>
    </row>
    <row r="139" spans="3:3" s="45" customFormat="1" x14ac:dyDescent="0.3">
      <c r="C139" s="226"/>
    </row>
    <row r="140" spans="3:3" s="45" customFormat="1" x14ac:dyDescent="0.3">
      <c r="C140" s="226"/>
    </row>
    <row r="141" spans="3:3" s="45" customFormat="1" x14ac:dyDescent="0.3">
      <c r="C141" s="226"/>
    </row>
    <row r="142" spans="3:3" s="45" customFormat="1" x14ac:dyDescent="0.3">
      <c r="C142" s="226"/>
    </row>
    <row r="143" spans="3:3" s="45" customFormat="1" x14ac:dyDescent="0.3">
      <c r="C143" s="226"/>
    </row>
    <row r="144" spans="3:3" s="45" customFormat="1" x14ac:dyDescent="0.3">
      <c r="C144" s="226"/>
    </row>
    <row r="145" spans="3:3" s="45" customFormat="1" x14ac:dyDescent="0.3">
      <c r="C145" s="226"/>
    </row>
    <row r="146" spans="3:3" s="45" customFormat="1" x14ac:dyDescent="0.3">
      <c r="C146" s="226"/>
    </row>
    <row r="147" spans="3:3" s="45" customFormat="1" x14ac:dyDescent="0.3">
      <c r="C147" s="226"/>
    </row>
    <row r="148" spans="3:3" s="45" customFormat="1" x14ac:dyDescent="0.3">
      <c r="C148" s="226"/>
    </row>
    <row r="149" spans="3:3" s="45" customFormat="1" x14ac:dyDescent="0.3">
      <c r="C149" s="226"/>
    </row>
    <row r="150" spans="3:3" s="45" customFormat="1" x14ac:dyDescent="0.3">
      <c r="C150" s="226"/>
    </row>
    <row r="151" spans="3:3" s="45" customFormat="1" x14ac:dyDescent="0.3">
      <c r="C151" s="226"/>
    </row>
    <row r="152" spans="3:3" s="45" customFormat="1" x14ac:dyDescent="0.3">
      <c r="C152" s="226"/>
    </row>
    <row r="153" spans="3:3" s="45" customFormat="1" x14ac:dyDescent="0.3">
      <c r="C153" s="226"/>
    </row>
    <row r="154" spans="3:3" s="45" customFormat="1" x14ac:dyDescent="0.3">
      <c r="C154" s="226"/>
    </row>
    <row r="155" spans="3:3" s="45" customFormat="1" x14ac:dyDescent="0.3">
      <c r="C155" s="226"/>
    </row>
    <row r="156" spans="3:3" s="45" customFormat="1" x14ac:dyDescent="0.3">
      <c r="C156" s="226"/>
    </row>
    <row r="157" spans="3:3" s="45" customFormat="1" x14ac:dyDescent="0.3">
      <c r="C157" s="226"/>
    </row>
    <row r="158" spans="3:3" s="45" customFormat="1" x14ac:dyDescent="0.3">
      <c r="C158" s="226"/>
    </row>
    <row r="159" spans="3:3" s="45" customFormat="1" x14ac:dyDescent="0.3">
      <c r="C159" s="226"/>
    </row>
    <row r="160" spans="3:3" s="45" customFormat="1" x14ac:dyDescent="0.3">
      <c r="C160" s="226"/>
    </row>
    <row r="161" spans="3:3" s="45" customFormat="1" x14ac:dyDescent="0.3">
      <c r="C161" s="226"/>
    </row>
    <row r="162" spans="3:3" s="45" customFormat="1" x14ac:dyDescent="0.3">
      <c r="C162" s="226"/>
    </row>
    <row r="163" spans="3:3" s="45" customFormat="1" x14ac:dyDescent="0.3">
      <c r="C163" s="226"/>
    </row>
    <row r="164" spans="3:3" s="45" customFormat="1" x14ac:dyDescent="0.3">
      <c r="C164" s="226"/>
    </row>
    <row r="165" spans="3:3" s="45" customFormat="1" x14ac:dyDescent="0.3">
      <c r="C165" s="226"/>
    </row>
    <row r="166" spans="3:3" s="45" customFormat="1" x14ac:dyDescent="0.3">
      <c r="C166" s="226"/>
    </row>
    <row r="167" spans="3:3" s="45" customFormat="1" x14ac:dyDescent="0.3">
      <c r="C167" s="226"/>
    </row>
    <row r="168" spans="3:3" s="45" customFormat="1" x14ac:dyDescent="0.3">
      <c r="C168" s="226"/>
    </row>
    <row r="169" spans="3:3" s="45" customFormat="1" x14ac:dyDescent="0.3">
      <c r="C169" s="226"/>
    </row>
    <row r="170" spans="3:3" s="45" customFormat="1" x14ac:dyDescent="0.3">
      <c r="C170" s="226"/>
    </row>
    <row r="171" spans="3:3" s="45" customFormat="1" x14ac:dyDescent="0.3">
      <c r="C171" s="226"/>
    </row>
    <row r="172" spans="3:3" s="45" customFormat="1" x14ac:dyDescent="0.3">
      <c r="C172" s="226"/>
    </row>
    <row r="173" spans="3:3" s="45" customFormat="1" x14ac:dyDescent="0.3">
      <c r="C173" s="226"/>
    </row>
    <row r="174" spans="3:3" s="45" customFormat="1" x14ac:dyDescent="0.3">
      <c r="C174" s="226"/>
    </row>
    <row r="175" spans="3:3" s="45" customFormat="1" x14ac:dyDescent="0.3">
      <c r="C175" s="226"/>
    </row>
    <row r="176" spans="3:3" s="45" customFormat="1" x14ac:dyDescent="0.3">
      <c r="C176" s="226"/>
    </row>
    <row r="177" spans="3:3" s="45" customFormat="1" x14ac:dyDescent="0.3">
      <c r="C177" s="226"/>
    </row>
    <row r="178" spans="3:3" s="45" customFormat="1" x14ac:dyDescent="0.3">
      <c r="C178" s="226"/>
    </row>
    <row r="179" spans="3:3" s="45" customFormat="1" x14ac:dyDescent="0.3">
      <c r="C179" s="226"/>
    </row>
    <row r="180" spans="3:3" s="45" customFormat="1" x14ac:dyDescent="0.3">
      <c r="C180" s="226"/>
    </row>
    <row r="181" spans="3:3" s="45" customFormat="1" x14ac:dyDescent="0.3">
      <c r="C181" s="226"/>
    </row>
    <row r="182" spans="3:3" s="45" customFormat="1" x14ac:dyDescent="0.3">
      <c r="C182" s="226"/>
    </row>
    <row r="183" spans="3:3" s="45" customFormat="1" x14ac:dyDescent="0.3">
      <c r="C183" s="226"/>
    </row>
    <row r="184" spans="3:3" s="45" customFormat="1" x14ac:dyDescent="0.3">
      <c r="C184" s="226"/>
    </row>
    <row r="185" spans="3:3" s="45" customFormat="1" x14ac:dyDescent="0.3">
      <c r="C185" s="226"/>
    </row>
    <row r="186" spans="3:3" s="45" customFormat="1" x14ac:dyDescent="0.3">
      <c r="C186" s="226"/>
    </row>
    <row r="187" spans="3:3" s="45" customFormat="1" x14ac:dyDescent="0.3">
      <c r="C187" s="226"/>
    </row>
    <row r="188" spans="3:3" s="45" customFormat="1" x14ac:dyDescent="0.3">
      <c r="C188" s="226"/>
    </row>
    <row r="189" spans="3:3" s="45" customFormat="1" x14ac:dyDescent="0.3">
      <c r="C189" s="226"/>
    </row>
    <row r="190" spans="3:3" s="45" customFormat="1" x14ac:dyDescent="0.3">
      <c r="C190" s="226"/>
    </row>
    <row r="191" spans="3:3" s="45" customFormat="1" x14ac:dyDescent="0.3">
      <c r="C191" s="226"/>
    </row>
    <row r="192" spans="3:3" s="45" customFormat="1" x14ac:dyDescent="0.3">
      <c r="C192" s="226"/>
    </row>
    <row r="193" spans="3:14" s="45" customFormat="1" x14ac:dyDescent="0.3">
      <c r="C193" s="226"/>
    </row>
    <row r="194" spans="3:14" s="45" customFormat="1" x14ac:dyDescent="0.3">
      <c r="C194" s="226"/>
    </row>
    <row r="195" spans="3:14" s="45" customFormat="1" x14ac:dyDescent="0.3">
      <c r="C195" s="226"/>
    </row>
    <row r="196" spans="3:14" s="45" customFormat="1" x14ac:dyDescent="0.3">
      <c r="C196" s="226"/>
    </row>
    <row r="197" spans="3:14" s="45" customFormat="1" x14ac:dyDescent="0.3">
      <c r="C197" s="226"/>
    </row>
    <row r="198" spans="3:14" s="45" customFormat="1" x14ac:dyDescent="0.3">
      <c r="C198" s="226"/>
    </row>
    <row r="199" spans="3:14" s="45" customFormat="1" x14ac:dyDescent="0.3">
      <c r="C199" s="226"/>
    </row>
    <row r="200" spans="3:14" s="45" customFormat="1" x14ac:dyDescent="0.3">
      <c r="C200" s="226"/>
    </row>
    <row r="201" spans="3:14" s="45" customFormat="1" x14ac:dyDescent="0.3">
      <c r="C201" s="226"/>
    </row>
    <row r="202" spans="3:14" s="45" customFormat="1" x14ac:dyDescent="0.3">
      <c r="C202" s="226"/>
    </row>
    <row r="203" spans="3:14" s="45" customFormat="1" x14ac:dyDescent="0.3">
      <c r="C203" s="226"/>
    </row>
    <row r="204" spans="3:14" s="45" customFormat="1" x14ac:dyDescent="0.3">
      <c r="C204" s="3" t="s">
        <v>462</v>
      </c>
      <c r="D204" s="479" t="s">
        <v>62</v>
      </c>
      <c r="E204" s="163"/>
      <c r="F204" s="163"/>
      <c r="G204" s="163"/>
      <c r="H204" s="163"/>
      <c r="I204" s="163"/>
      <c r="J204" s="163"/>
      <c r="K204" s="163"/>
      <c r="L204" s="163"/>
      <c r="M204" s="163"/>
      <c r="N204" s="163"/>
    </row>
    <row r="205" spans="3:14" s="45" customFormat="1" x14ac:dyDescent="0.3">
      <c r="C205" t="s">
        <v>341</v>
      </c>
      <c r="D205" s="22" t="s">
        <v>463</v>
      </c>
      <c r="E205" s="163"/>
      <c r="F205" s="163"/>
      <c r="G205" s="163"/>
      <c r="H205" s="163"/>
      <c r="I205" s="163"/>
      <c r="J205" s="163"/>
      <c r="K205" s="163"/>
      <c r="L205" s="163"/>
      <c r="M205" s="163"/>
      <c r="N205" s="163"/>
    </row>
    <row r="206" spans="3:14" s="45" customFormat="1" x14ac:dyDescent="0.3">
      <c r="C206" t="s">
        <v>341</v>
      </c>
      <c r="D206" s="22" t="s">
        <v>513</v>
      </c>
      <c r="E206" s="163"/>
      <c r="F206" s="163"/>
      <c r="G206" s="163"/>
      <c r="H206" s="163"/>
      <c r="I206" s="163"/>
      <c r="J206" s="163"/>
      <c r="K206" s="163"/>
      <c r="L206" s="163"/>
      <c r="M206" s="163"/>
      <c r="N206" s="163"/>
    </row>
    <row r="207" spans="3:14" s="45" customFormat="1" x14ac:dyDescent="0.3">
      <c r="C207" t="s">
        <v>349</v>
      </c>
      <c r="D207" s="22" t="s">
        <v>522</v>
      </c>
      <c r="E207" s="163"/>
      <c r="F207" s="163"/>
      <c r="G207" s="163"/>
      <c r="H207" s="163"/>
      <c r="I207" s="163"/>
      <c r="J207" s="163"/>
      <c r="K207" s="163"/>
      <c r="L207" s="163"/>
      <c r="M207" s="163"/>
      <c r="N207" s="163"/>
    </row>
    <row r="208" spans="3:14" s="45" customFormat="1" x14ac:dyDescent="0.3">
      <c r="C208" t="s">
        <v>349</v>
      </c>
      <c r="D208" s="22" t="s">
        <v>464</v>
      </c>
      <c r="E208" s="163"/>
      <c r="F208" s="163"/>
      <c r="G208" s="163"/>
      <c r="H208" s="163"/>
      <c r="I208" s="163"/>
      <c r="J208" s="163"/>
      <c r="K208" s="163"/>
      <c r="L208" s="163"/>
      <c r="M208" s="163"/>
      <c r="N208" s="163"/>
    </row>
    <row r="209" spans="3:14" s="45" customFormat="1" x14ac:dyDescent="0.3">
      <c r="C209" t="s">
        <v>349</v>
      </c>
      <c r="D209" s="22" t="s">
        <v>465</v>
      </c>
      <c r="E209" s="163"/>
      <c r="F209" s="163"/>
      <c r="G209" s="163"/>
      <c r="H209" s="163"/>
      <c r="I209" s="163"/>
      <c r="J209" s="163"/>
      <c r="K209" s="163"/>
      <c r="L209" s="163"/>
      <c r="M209" s="163"/>
      <c r="N209" s="163"/>
    </row>
    <row r="210" spans="3:14" s="45" customFormat="1" x14ac:dyDescent="0.3">
      <c r="C210" s="5" t="s">
        <v>349</v>
      </c>
      <c r="D210" s="480" t="s">
        <v>523</v>
      </c>
      <c r="E210" s="163"/>
      <c r="F210" s="163"/>
      <c r="G210" s="163"/>
      <c r="H210" s="163"/>
      <c r="I210" s="163"/>
      <c r="J210" s="163"/>
      <c r="K210" s="163"/>
      <c r="L210" s="163"/>
      <c r="M210" s="163"/>
      <c r="N210" s="163"/>
    </row>
    <row r="211" spans="3:14" s="45" customFormat="1" x14ac:dyDescent="0.3">
      <c r="C211" t="s">
        <v>349</v>
      </c>
      <c r="D211" s="22" t="s">
        <v>438</v>
      </c>
      <c r="E211" s="163"/>
      <c r="F211" s="163"/>
      <c r="G211" s="163"/>
      <c r="H211" s="163"/>
      <c r="I211" s="163"/>
      <c r="J211" s="163"/>
      <c r="K211" s="163"/>
      <c r="L211" s="163"/>
      <c r="M211" s="163"/>
      <c r="N211" s="163"/>
    </row>
    <row r="212" spans="3:14" s="45" customFormat="1" x14ac:dyDescent="0.3">
      <c r="C212" t="s">
        <v>349</v>
      </c>
      <c r="D212" s="22" t="s">
        <v>490</v>
      </c>
      <c r="E212" s="163"/>
      <c r="F212" s="163"/>
      <c r="G212" s="163"/>
      <c r="H212" s="163"/>
      <c r="I212" s="163"/>
      <c r="J212" s="163"/>
      <c r="K212" s="163"/>
      <c r="L212" s="163"/>
      <c r="M212" s="163"/>
      <c r="N212" s="163"/>
    </row>
    <row r="213" spans="3:14" s="45" customFormat="1" x14ac:dyDescent="0.3">
      <c r="C213" t="s">
        <v>349</v>
      </c>
      <c r="D213" s="22" t="s">
        <v>466</v>
      </c>
      <c r="E213" s="163"/>
      <c r="F213" s="163"/>
      <c r="G213" s="163"/>
      <c r="H213" s="163"/>
      <c r="I213" s="163"/>
      <c r="J213" s="163"/>
      <c r="K213" s="163"/>
      <c r="L213" s="163"/>
      <c r="M213" s="163"/>
      <c r="N213" s="163"/>
    </row>
    <row r="214" spans="3:14" s="45" customFormat="1" x14ac:dyDescent="0.3">
      <c r="C214" t="s">
        <v>467</v>
      </c>
      <c r="D214" s="22" t="s">
        <v>468</v>
      </c>
      <c r="E214" s="163"/>
      <c r="F214" s="163"/>
      <c r="G214" s="163"/>
      <c r="H214" s="163"/>
      <c r="I214" s="163"/>
      <c r="J214" s="163"/>
      <c r="K214" s="163"/>
      <c r="L214" s="163"/>
      <c r="M214" s="163"/>
      <c r="N214" s="163"/>
    </row>
    <row r="215" spans="3:14" s="45" customFormat="1" x14ac:dyDescent="0.3">
      <c r="C215" t="s">
        <v>467</v>
      </c>
      <c r="D215" s="22" t="s">
        <v>469</v>
      </c>
      <c r="E215" s="163"/>
      <c r="F215" s="163"/>
      <c r="G215" s="163"/>
      <c r="H215" s="163"/>
      <c r="I215" s="163"/>
      <c r="J215" s="163"/>
      <c r="K215" s="163"/>
      <c r="L215" s="163"/>
      <c r="M215" s="163"/>
      <c r="N215" s="163"/>
    </row>
    <row r="216" spans="3:14" s="45" customFormat="1" x14ac:dyDescent="0.3">
      <c r="C216" t="s">
        <v>345</v>
      </c>
      <c r="D216" s="22" t="s">
        <v>437</v>
      </c>
      <c r="E216" s="163"/>
      <c r="F216" s="163"/>
      <c r="G216" s="163"/>
      <c r="H216" s="163"/>
      <c r="I216" s="163"/>
      <c r="J216" s="163"/>
      <c r="K216" s="163"/>
      <c r="L216" s="163"/>
      <c r="M216" s="163"/>
      <c r="N216" s="163"/>
    </row>
    <row r="217" spans="3:14" s="45" customFormat="1" x14ac:dyDescent="0.3">
      <c r="C217" t="s">
        <v>345</v>
      </c>
      <c r="D217" s="22" t="s">
        <v>470</v>
      </c>
      <c r="E217" s="163"/>
      <c r="F217" s="163"/>
      <c r="G217" s="163"/>
      <c r="H217" s="163"/>
      <c r="I217" s="163"/>
      <c r="J217" s="163"/>
      <c r="K217" s="163"/>
      <c r="L217" s="163"/>
      <c r="M217" s="163"/>
      <c r="N217" s="163"/>
    </row>
    <row r="218" spans="3:14" s="45" customFormat="1" x14ac:dyDescent="0.3">
      <c r="C218" t="s">
        <v>345</v>
      </c>
      <c r="D218" s="22" t="s">
        <v>515</v>
      </c>
      <c r="E218" s="163"/>
      <c r="F218" s="163"/>
      <c r="G218" s="163"/>
      <c r="H218" s="163"/>
      <c r="I218" s="163"/>
      <c r="J218" s="163"/>
      <c r="K218" s="163"/>
      <c r="L218" s="163"/>
      <c r="M218" s="163"/>
      <c r="N218" s="163"/>
    </row>
    <row r="219" spans="3:14" s="45" customFormat="1" x14ac:dyDescent="0.3">
      <c r="C219" t="s">
        <v>345</v>
      </c>
      <c r="D219" s="22" t="s">
        <v>438</v>
      </c>
      <c r="E219" s="163"/>
      <c r="F219" s="163"/>
      <c r="G219" s="163"/>
      <c r="H219" s="163"/>
      <c r="I219" s="163"/>
      <c r="J219" s="163"/>
      <c r="K219" s="163"/>
      <c r="L219" s="163"/>
      <c r="M219" s="163"/>
      <c r="N219" s="163"/>
    </row>
    <row r="220" spans="3:14" s="45" customFormat="1" x14ac:dyDescent="0.3">
      <c r="C220" t="s">
        <v>367</v>
      </c>
      <c r="D220" s="22" t="s">
        <v>471</v>
      </c>
      <c r="E220" s="163"/>
      <c r="F220" s="163"/>
      <c r="G220" s="163"/>
      <c r="H220" s="163"/>
      <c r="I220" s="163"/>
      <c r="J220" s="163"/>
      <c r="K220" s="163"/>
      <c r="L220" s="163"/>
      <c r="M220" s="163"/>
      <c r="N220" s="163"/>
    </row>
    <row r="221" spans="3:14" s="45" customFormat="1" x14ac:dyDescent="0.3">
      <c r="C221" t="s">
        <v>333</v>
      </c>
      <c r="D221" s="22" t="s">
        <v>472</v>
      </c>
      <c r="E221" s="163"/>
      <c r="F221" s="163"/>
      <c r="G221" s="163"/>
      <c r="H221" s="163"/>
      <c r="I221" s="163"/>
      <c r="J221" s="163"/>
      <c r="K221" s="163"/>
      <c r="L221" s="163"/>
      <c r="M221" s="163"/>
      <c r="N221" s="163"/>
    </row>
    <row r="222" spans="3:14" s="45" customFormat="1" x14ac:dyDescent="0.3">
      <c r="C222" t="s">
        <v>333</v>
      </c>
      <c r="D222" s="22" t="s">
        <v>471</v>
      </c>
      <c r="E222" s="163"/>
      <c r="F222" s="163"/>
      <c r="G222" s="163"/>
      <c r="H222" s="163"/>
      <c r="I222" s="163"/>
      <c r="J222" s="163"/>
      <c r="K222" s="163"/>
      <c r="L222" s="163"/>
      <c r="M222" s="163"/>
      <c r="N222" s="163"/>
    </row>
    <row r="223" spans="3:14" s="45" customFormat="1" x14ac:dyDescent="0.3">
      <c r="C223" t="s">
        <v>333</v>
      </c>
      <c r="D223" s="22" t="s">
        <v>438</v>
      </c>
      <c r="E223" s="163"/>
      <c r="F223" s="163"/>
      <c r="G223" s="163"/>
      <c r="H223" s="163"/>
      <c r="I223" s="163"/>
      <c r="J223" s="163"/>
      <c r="K223" s="163"/>
      <c r="L223" s="163"/>
      <c r="M223" s="163"/>
      <c r="N223" s="163"/>
    </row>
    <row r="224" spans="3:14" s="45" customFormat="1" x14ac:dyDescent="0.3">
      <c r="C224" t="s">
        <v>473</v>
      </c>
      <c r="D224" s="22" t="s">
        <v>558</v>
      </c>
      <c r="E224" s="163"/>
      <c r="F224" s="163"/>
      <c r="G224" s="163"/>
      <c r="H224" s="163"/>
      <c r="I224" s="163"/>
      <c r="J224" s="163"/>
      <c r="K224" s="163"/>
      <c r="L224" s="163"/>
      <c r="M224" s="163"/>
      <c r="N224" s="163"/>
    </row>
    <row r="225" spans="3:14" s="45" customFormat="1" x14ac:dyDescent="0.3">
      <c r="C225" t="s">
        <v>473</v>
      </c>
      <c r="D225" s="22" t="s">
        <v>559</v>
      </c>
      <c r="E225" s="163"/>
      <c r="F225" s="163"/>
      <c r="G225" s="163"/>
      <c r="H225" s="163"/>
      <c r="I225" s="163"/>
      <c r="J225" s="163"/>
      <c r="K225" s="163"/>
      <c r="L225" s="163"/>
      <c r="M225" s="163"/>
      <c r="N225" s="163"/>
    </row>
    <row r="226" spans="3:14" s="45" customFormat="1" x14ac:dyDescent="0.3">
      <c r="C226" t="s">
        <v>473</v>
      </c>
      <c r="D226" s="22" t="s">
        <v>568</v>
      </c>
      <c r="E226" s="163"/>
      <c r="F226" s="163"/>
      <c r="G226" s="163"/>
      <c r="H226" s="163"/>
      <c r="I226" s="163"/>
      <c r="J226" s="163"/>
      <c r="K226" s="163"/>
      <c r="L226" s="163"/>
      <c r="M226" s="163"/>
      <c r="N226" s="163"/>
    </row>
    <row r="227" spans="3:14" s="45" customFormat="1" x14ac:dyDescent="0.3">
      <c r="C227" s="378" t="s">
        <v>375</v>
      </c>
      <c r="D227" s="22" t="s">
        <v>514</v>
      </c>
      <c r="E227" s="163"/>
      <c r="F227" s="163"/>
      <c r="G227" s="163"/>
      <c r="H227" s="163"/>
      <c r="I227" s="163"/>
      <c r="J227" s="163"/>
      <c r="K227" s="163"/>
      <c r="L227" s="163"/>
      <c r="M227" s="163"/>
      <c r="N227" s="163"/>
    </row>
    <row r="228" spans="3:14" s="45" customFormat="1" x14ac:dyDescent="0.3">
      <c r="C228" s="378" t="s">
        <v>375</v>
      </c>
      <c r="D228" s="425" t="s">
        <v>570</v>
      </c>
      <c r="E228" s="163"/>
      <c r="F228" s="163"/>
      <c r="G228" s="163"/>
      <c r="H228" s="163"/>
      <c r="I228" s="163"/>
      <c r="J228" s="163"/>
      <c r="K228" s="163"/>
      <c r="L228" s="163"/>
      <c r="M228" s="163"/>
      <c r="N228" s="163"/>
    </row>
    <row r="229" spans="3:14" s="45" customFormat="1" x14ac:dyDescent="0.3">
      <c r="C229" t="s">
        <v>375</v>
      </c>
      <c r="D229" s="22" t="s">
        <v>474</v>
      </c>
      <c r="E229" s="163"/>
      <c r="F229" s="163"/>
      <c r="G229" s="163"/>
      <c r="H229" s="163"/>
      <c r="I229" s="163"/>
      <c r="J229" s="163"/>
      <c r="K229" s="163"/>
      <c r="L229" s="163"/>
      <c r="M229" s="163"/>
      <c r="N229" s="163"/>
    </row>
    <row r="230" spans="3:14" s="45" customFormat="1" x14ac:dyDescent="0.3">
      <c r="C230" s="378" t="s">
        <v>375</v>
      </c>
      <c r="D230" s="393" t="s">
        <v>475</v>
      </c>
      <c r="E230" s="163"/>
      <c r="F230" s="163"/>
      <c r="G230" s="163"/>
      <c r="H230" s="163"/>
      <c r="I230" s="163"/>
      <c r="J230" s="163"/>
      <c r="K230" s="163"/>
      <c r="L230" s="163"/>
      <c r="M230" s="163"/>
      <c r="N230" s="163"/>
    </row>
    <row r="231" spans="3:14" s="45" customFormat="1" x14ac:dyDescent="0.3">
      <c r="C231" t="s">
        <v>375</v>
      </c>
      <c r="D231" s="22" t="s">
        <v>518</v>
      </c>
      <c r="E231" s="163"/>
      <c r="F231" s="163"/>
      <c r="G231" s="163"/>
      <c r="H231" s="163"/>
      <c r="I231" s="163"/>
      <c r="J231" s="163"/>
      <c r="K231" s="163"/>
      <c r="L231" s="163"/>
      <c r="M231" s="163"/>
      <c r="N231" s="163"/>
    </row>
    <row r="232" spans="3:14" s="45" customFormat="1" x14ac:dyDescent="0.3">
      <c r="C232" t="s">
        <v>360</v>
      </c>
      <c r="D232" s="22" t="s">
        <v>476</v>
      </c>
      <c r="E232" s="163"/>
      <c r="F232" s="163"/>
      <c r="G232" s="163"/>
      <c r="H232" s="163"/>
      <c r="I232" s="163"/>
      <c r="J232" s="163"/>
      <c r="K232" s="163"/>
      <c r="L232" s="163"/>
      <c r="M232" s="163"/>
      <c r="N232" s="163"/>
    </row>
    <row r="233" spans="3:14" s="45" customFormat="1" x14ac:dyDescent="0.3">
      <c r="C233" t="s">
        <v>360</v>
      </c>
      <c r="D233" s="22" t="s">
        <v>477</v>
      </c>
      <c r="E233" s="163"/>
      <c r="F233" s="163"/>
      <c r="G233" s="163"/>
      <c r="H233" s="163"/>
      <c r="I233" s="163"/>
      <c r="J233" s="163"/>
      <c r="K233" s="163"/>
      <c r="L233" s="163"/>
      <c r="M233" s="163"/>
      <c r="N233" s="163"/>
    </row>
    <row r="234" spans="3:14" s="45" customFormat="1" x14ac:dyDescent="0.3">
      <c r="C234" s="377" t="s">
        <v>561</v>
      </c>
      <c r="D234" s="545" t="s">
        <v>569</v>
      </c>
      <c r="E234" s="163"/>
      <c r="F234" s="163"/>
      <c r="G234" s="163"/>
      <c r="H234" s="163"/>
      <c r="I234" s="163"/>
      <c r="J234" s="163"/>
      <c r="K234" s="163"/>
      <c r="L234" s="163"/>
      <c r="M234" s="163"/>
      <c r="N234" s="163"/>
    </row>
    <row r="235" spans="3:14" s="45" customFormat="1" x14ac:dyDescent="0.3">
      <c r="C235" s="377" t="s">
        <v>561</v>
      </c>
      <c r="D235" s="22" t="s">
        <v>472</v>
      </c>
      <c r="E235" s="163"/>
      <c r="F235" s="163"/>
      <c r="G235" s="163"/>
      <c r="H235" s="163"/>
      <c r="I235" s="163"/>
      <c r="J235" s="163"/>
      <c r="K235" s="163"/>
      <c r="L235" s="163"/>
      <c r="M235" s="163"/>
      <c r="N235" s="163"/>
    </row>
    <row r="236" spans="3:14" s="45" customFormat="1" x14ac:dyDescent="0.3">
      <c r="C236" s="377" t="s">
        <v>561</v>
      </c>
      <c r="D236" s="22" t="s">
        <v>438</v>
      </c>
      <c r="E236" s="163"/>
      <c r="F236" s="163"/>
      <c r="G236" s="163"/>
      <c r="H236" s="163"/>
      <c r="I236" s="163"/>
      <c r="J236" s="163"/>
      <c r="K236" s="163"/>
      <c r="L236" s="163"/>
      <c r="M236" s="163"/>
      <c r="N236" s="163"/>
    </row>
    <row r="237" spans="3:14" s="45" customFormat="1" x14ac:dyDescent="0.3">
      <c r="C237" s="377" t="s">
        <v>561</v>
      </c>
      <c r="D237" s="22" t="s">
        <v>558</v>
      </c>
      <c r="E237" s="163"/>
      <c r="F237" s="163"/>
      <c r="G237" s="163"/>
      <c r="H237" s="163"/>
      <c r="I237" s="163"/>
      <c r="J237" s="163"/>
      <c r="K237" s="163"/>
      <c r="L237" s="163"/>
      <c r="M237" s="163"/>
      <c r="N237" s="163"/>
    </row>
    <row r="238" spans="3:14" s="45" customFormat="1" x14ac:dyDescent="0.3">
      <c r="C238" s="377" t="s">
        <v>561</v>
      </c>
      <c r="D238" s="22" t="s">
        <v>559</v>
      </c>
      <c r="E238" s="163"/>
      <c r="F238" s="163"/>
      <c r="G238" s="163"/>
      <c r="H238" s="163"/>
      <c r="I238" s="163"/>
      <c r="J238" s="163"/>
      <c r="K238" s="163"/>
      <c r="L238" s="163"/>
      <c r="M238" s="163"/>
      <c r="N238" s="163"/>
    </row>
    <row r="239" spans="3:14" s="45" customFormat="1" x14ac:dyDescent="0.3">
      <c r="C239" s="377" t="s">
        <v>561</v>
      </c>
      <c r="D239" s="22" t="s">
        <v>568</v>
      </c>
      <c r="E239" s="163"/>
      <c r="F239" s="163"/>
      <c r="G239" s="163"/>
      <c r="H239" s="163"/>
      <c r="I239" s="163"/>
      <c r="J239" s="163"/>
      <c r="K239" s="163"/>
      <c r="L239" s="163"/>
      <c r="M239" s="163"/>
      <c r="N239" s="163"/>
    </row>
    <row r="240" spans="3:14" s="45" customFormat="1" x14ac:dyDescent="0.3">
      <c r="C240" s="377" t="s">
        <v>562</v>
      </c>
      <c r="D240" s="163" t="s">
        <v>566</v>
      </c>
      <c r="E240" s="163"/>
      <c r="F240" s="163"/>
      <c r="G240" s="163"/>
      <c r="H240" s="163"/>
      <c r="I240" s="163"/>
      <c r="J240" s="163"/>
      <c r="K240" s="163"/>
      <c r="L240" s="163"/>
      <c r="M240" s="163"/>
      <c r="N240" s="163"/>
    </row>
    <row r="241" spans="3:14" s="45" customFormat="1" x14ac:dyDescent="0.3">
      <c r="C241" s="377" t="s">
        <v>562</v>
      </c>
      <c r="D241" s="163" t="s">
        <v>560</v>
      </c>
      <c r="E241" s="163"/>
      <c r="F241" s="163"/>
      <c r="G241" s="163"/>
      <c r="H241" s="163"/>
      <c r="I241" s="163"/>
      <c r="J241" s="163"/>
      <c r="K241" s="163"/>
      <c r="L241" s="163"/>
      <c r="M241" s="163"/>
      <c r="N241" s="163"/>
    </row>
    <row r="242" spans="3:14" s="45" customFormat="1" x14ac:dyDescent="0.3">
      <c r="C242" t="s">
        <v>572</v>
      </c>
      <c r="D242" s="22" t="s">
        <v>470</v>
      </c>
      <c r="E242" s="163"/>
      <c r="F242" s="163"/>
      <c r="G242" s="163"/>
      <c r="H242" s="163"/>
      <c r="I242" s="163"/>
      <c r="J242" s="163"/>
      <c r="K242" s="163"/>
      <c r="L242" s="163"/>
      <c r="M242" s="163"/>
      <c r="N242" s="163"/>
    </row>
    <row r="243" spans="3:14" s="45" customFormat="1" x14ac:dyDescent="0.3">
      <c r="C243" t="s">
        <v>572</v>
      </c>
      <c r="D243" s="22" t="s">
        <v>515</v>
      </c>
      <c r="E243" s="163"/>
      <c r="F243" s="163"/>
      <c r="G243" s="163"/>
      <c r="H243" s="163"/>
      <c r="I243" s="163"/>
      <c r="J243" s="163"/>
      <c r="K243" s="163"/>
      <c r="L243" s="163"/>
      <c r="M243" s="163"/>
      <c r="N243" s="163"/>
    </row>
    <row r="244" spans="3:14" s="45" customFormat="1" x14ac:dyDescent="0.3">
      <c r="C244" t="s">
        <v>572</v>
      </c>
      <c r="D244" s="22" t="s">
        <v>438</v>
      </c>
      <c r="E244" s="163"/>
      <c r="F244" s="163"/>
      <c r="G244" s="163"/>
      <c r="H244" s="163"/>
      <c r="I244" s="163"/>
      <c r="J244" s="163"/>
      <c r="K244" s="163"/>
      <c r="L244" s="163"/>
      <c r="M244" s="163"/>
      <c r="N244" s="163"/>
    </row>
    <row r="245" spans="3:14" s="45" customFormat="1" x14ac:dyDescent="0.3">
      <c r="C245" t="s">
        <v>572</v>
      </c>
      <c r="D245" s="22" t="s">
        <v>573</v>
      </c>
      <c r="E245" s="163"/>
      <c r="F245" s="163"/>
      <c r="G245" s="163"/>
      <c r="H245" s="163"/>
      <c r="I245" s="163"/>
      <c r="J245" s="163"/>
      <c r="K245" s="163"/>
      <c r="L245" s="163"/>
      <c r="M245" s="163"/>
      <c r="N245" s="163"/>
    </row>
    <row r="246" spans="3:14" s="45" customFormat="1" x14ac:dyDescent="0.3">
      <c r="C246" t="s">
        <v>572</v>
      </c>
      <c r="D246" s="22" t="s">
        <v>558</v>
      </c>
      <c r="E246" s="163"/>
      <c r="F246" s="163"/>
      <c r="G246" s="163"/>
      <c r="H246" s="163"/>
      <c r="I246" s="163"/>
      <c r="J246" s="163"/>
      <c r="K246" s="163"/>
      <c r="L246" s="163"/>
      <c r="M246" s="163"/>
      <c r="N246" s="163"/>
    </row>
    <row r="247" spans="3:14" s="45" customFormat="1" x14ac:dyDescent="0.3">
      <c r="C247" t="s">
        <v>572</v>
      </c>
      <c r="D247" s="22" t="s">
        <v>437</v>
      </c>
      <c r="E247" s="163"/>
      <c r="F247" s="163"/>
      <c r="G247" s="163"/>
      <c r="H247" s="163"/>
      <c r="I247" s="163"/>
      <c r="J247" s="163"/>
      <c r="K247" s="163"/>
      <c r="L247" s="163"/>
      <c r="M247" s="163"/>
      <c r="N247" s="163"/>
    </row>
    <row r="248" spans="3:14" s="45" customFormat="1" x14ac:dyDescent="0.3">
      <c r="C248" s="226"/>
    </row>
    <row r="249" spans="3:14" s="45" customFormat="1" x14ac:dyDescent="0.3">
      <c r="C249" s="226"/>
    </row>
    <row r="250" spans="3:14" s="45" customFormat="1" x14ac:dyDescent="0.3">
      <c r="C250" s="226"/>
    </row>
    <row r="251" spans="3:14" s="45" customFormat="1" x14ac:dyDescent="0.3">
      <c r="C251" s="226"/>
    </row>
    <row r="252" spans="3:14" s="45" customFormat="1" x14ac:dyDescent="0.3">
      <c r="C252" s="226"/>
    </row>
    <row r="253" spans="3:14" s="45" customFormat="1" x14ac:dyDescent="0.3">
      <c r="C253" s="226"/>
    </row>
    <row r="254" spans="3:14" s="45" customFormat="1" x14ac:dyDescent="0.3">
      <c r="C254" s="226"/>
    </row>
    <row r="255" spans="3:14" s="45" customFormat="1" x14ac:dyDescent="0.3">
      <c r="C255" s="226"/>
    </row>
    <row r="256" spans="3:14" s="45" customFormat="1" x14ac:dyDescent="0.3">
      <c r="C256" s="226"/>
    </row>
    <row r="257" spans="3:3" s="45" customFormat="1" x14ac:dyDescent="0.3">
      <c r="C257" s="226"/>
    </row>
    <row r="258" spans="3:3" s="45" customFormat="1" x14ac:dyDescent="0.3">
      <c r="C258" s="226"/>
    </row>
    <row r="259" spans="3:3" s="45" customFormat="1" x14ac:dyDescent="0.3">
      <c r="C259" s="226"/>
    </row>
    <row r="260" spans="3:3" s="45" customFormat="1" x14ac:dyDescent="0.3">
      <c r="C260" s="226"/>
    </row>
    <row r="261" spans="3:3" s="45" customFormat="1" x14ac:dyDescent="0.3">
      <c r="C261" s="226"/>
    </row>
    <row r="262" spans="3:3" s="45" customFormat="1" x14ac:dyDescent="0.3">
      <c r="C262" s="226"/>
    </row>
    <row r="263" spans="3:3" s="45" customFormat="1" x14ac:dyDescent="0.3">
      <c r="C263" s="226"/>
    </row>
    <row r="264" spans="3:3" s="45" customFormat="1" x14ac:dyDescent="0.3">
      <c r="C264" s="226"/>
    </row>
    <row r="265" spans="3:3" s="45" customFormat="1" x14ac:dyDescent="0.3">
      <c r="C265" s="226"/>
    </row>
    <row r="266" spans="3:3" s="45" customFormat="1" x14ac:dyDescent="0.3">
      <c r="C266" s="226"/>
    </row>
    <row r="267" spans="3:3" s="45" customFormat="1" x14ac:dyDescent="0.3">
      <c r="C267" s="226"/>
    </row>
    <row r="268" spans="3:3" s="45" customFormat="1" x14ac:dyDescent="0.3">
      <c r="C268" s="226"/>
    </row>
    <row r="269" spans="3:3" s="45" customFormat="1" x14ac:dyDescent="0.3">
      <c r="C269" s="226"/>
    </row>
    <row r="270" spans="3:3" s="45" customFormat="1" x14ac:dyDescent="0.3">
      <c r="C270" s="226"/>
    </row>
    <row r="271" spans="3:3" s="45" customFormat="1" x14ac:dyDescent="0.3">
      <c r="C271" s="226"/>
    </row>
    <row r="272" spans="3:3" s="45" customFormat="1" x14ac:dyDescent="0.3">
      <c r="C272" s="226"/>
    </row>
    <row r="273" spans="3:3" s="45" customFormat="1" x14ac:dyDescent="0.3">
      <c r="C273" s="226"/>
    </row>
    <row r="274" spans="3:3" s="45" customFormat="1" x14ac:dyDescent="0.3">
      <c r="C274" s="226"/>
    </row>
    <row r="275" spans="3:3" s="45" customFormat="1" x14ac:dyDescent="0.3">
      <c r="C275" s="226"/>
    </row>
    <row r="276" spans="3:3" s="45" customFormat="1" x14ac:dyDescent="0.3">
      <c r="C276" s="226"/>
    </row>
    <row r="277" spans="3:3" s="45" customFormat="1" x14ac:dyDescent="0.3">
      <c r="C277" s="226"/>
    </row>
    <row r="278" spans="3:3" s="45" customFormat="1" x14ac:dyDescent="0.3">
      <c r="C278" s="226"/>
    </row>
    <row r="279" spans="3:3" s="45" customFormat="1" x14ac:dyDescent="0.3">
      <c r="C279" s="226"/>
    </row>
    <row r="280" spans="3:3" s="45" customFormat="1" x14ac:dyDescent="0.3">
      <c r="C280" s="226"/>
    </row>
    <row r="281" spans="3:3" s="45" customFormat="1" x14ac:dyDescent="0.3">
      <c r="C281" s="226"/>
    </row>
    <row r="282" spans="3:3" s="45" customFormat="1" x14ac:dyDescent="0.3">
      <c r="C282" s="226"/>
    </row>
    <row r="283" spans="3:3" s="45" customFormat="1" x14ac:dyDescent="0.3">
      <c r="C283" s="226"/>
    </row>
    <row r="284" spans="3:3" s="45" customFormat="1" x14ac:dyDescent="0.3">
      <c r="C284" s="226"/>
    </row>
    <row r="285" spans="3:3" s="45" customFormat="1" x14ac:dyDescent="0.3">
      <c r="C285" s="226"/>
    </row>
    <row r="286" spans="3:3" s="45" customFormat="1" x14ac:dyDescent="0.3">
      <c r="C286" s="226"/>
    </row>
    <row r="287" spans="3:3" s="45" customFormat="1" x14ac:dyDescent="0.3">
      <c r="C287" s="226"/>
    </row>
    <row r="288" spans="3:3" s="45" customFormat="1" x14ac:dyDescent="0.3">
      <c r="C288" s="226"/>
    </row>
    <row r="289" spans="3:3" s="45" customFormat="1" x14ac:dyDescent="0.3">
      <c r="C289" s="226"/>
    </row>
    <row r="290" spans="3:3" s="45" customFormat="1" x14ac:dyDescent="0.3">
      <c r="C290" s="226"/>
    </row>
    <row r="291" spans="3:3" s="45" customFormat="1" x14ac:dyDescent="0.3">
      <c r="C291" s="226"/>
    </row>
    <row r="292" spans="3:3" s="45" customFormat="1" x14ac:dyDescent="0.3">
      <c r="C292" s="226"/>
    </row>
    <row r="293" spans="3:3" s="45" customFormat="1" x14ac:dyDescent="0.3">
      <c r="C293" s="226"/>
    </row>
    <row r="294" spans="3:3" s="45" customFormat="1" x14ac:dyDescent="0.3">
      <c r="C294" s="226"/>
    </row>
    <row r="295" spans="3:3" s="45" customFormat="1" x14ac:dyDescent="0.3">
      <c r="C295" s="226"/>
    </row>
    <row r="296" spans="3:3" s="45" customFormat="1" x14ac:dyDescent="0.3">
      <c r="C296" s="226"/>
    </row>
    <row r="297" spans="3:3" s="45" customFormat="1" x14ac:dyDescent="0.3">
      <c r="C297" s="226"/>
    </row>
    <row r="298" spans="3:3" s="45" customFormat="1" x14ac:dyDescent="0.3">
      <c r="C298" s="226"/>
    </row>
    <row r="299" spans="3:3" s="45" customFormat="1" x14ac:dyDescent="0.3">
      <c r="C299" s="226"/>
    </row>
    <row r="300" spans="3:3" s="45" customFormat="1" x14ac:dyDescent="0.3">
      <c r="C300" s="226"/>
    </row>
    <row r="301" spans="3:3" s="45" customFormat="1" x14ac:dyDescent="0.3">
      <c r="C301" s="226"/>
    </row>
    <row r="302" spans="3:3" s="45" customFormat="1" x14ac:dyDescent="0.3">
      <c r="C302" s="226"/>
    </row>
    <row r="303" spans="3:3" s="45" customFormat="1" x14ac:dyDescent="0.3">
      <c r="C303" s="226"/>
    </row>
    <row r="304" spans="3:3" s="45" customFormat="1" x14ac:dyDescent="0.3">
      <c r="C304" s="226"/>
    </row>
    <row r="305" spans="3:3" s="45" customFormat="1" x14ac:dyDescent="0.3">
      <c r="C305" s="226"/>
    </row>
    <row r="306" spans="3:3" s="45" customFormat="1" x14ac:dyDescent="0.3">
      <c r="C306" s="226"/>
    </row>
    <row r="307" spans="3:3" s="45" customFormat="1" x14ac:dyDescent="0.3">
      <c r="C307" s="226"/>
    </row>
    <row r="308" spans="3:3" s="45" customFormat="1" x14ac:dyDescent="0.3">
      <c r="C308" s="226"/>
    </row>
    <row r="309" spans="3:3" s="45" customFormat="1" x14ac:dyDescent="0.3">
      <c r="C309" s="226"/>
    </row>
    <row r="310" spans="3:3" s="45" customFormat="1" x14ac:dyDescent="0.3">
      <c r="C310" s="226"/>
    </row>
    <row r="311" spans="3:3" s="45" customFormat="1" x14ac:dyDescent="0.3">
      <c r="C311" s="226"/>
    </row>
    <row r="312" spans="3:3" s="45" customFormat="1" x14ac:dyDescent="0.3">
      <c r="C312" s="226"/>
    </row>
    <row r="313" spans="3:3" s="45" customFormat="1" x14ac:dyDescent="0.3">
      <c r="C313" s="226"/>
    </row>
    <row r="314" spans="3:3" s="45" customFormat="1" x14ac:dyDescent="0.3">
      <c r="C314" s="226"/>
    </row>
    <row r="315" spans="3:3" s="45" customFormat="1" x14ac:dyDescent="0.3">
      <c r="C315" s="226"/>
    </row>
    <row r="316" spans="3:3" s="45" customFormat="1" x14ac:dyDescent="0.3">
      <c r="C316" s="226"/>
    </row>
    <row r="317" spans="3:3" s="45" customFormat="1" x14ac:dyDescent="0.3">
      <c r="C317" s="226"/>
    </row>
    <row r="318" spans="3:3" s="45" customFormat="1" x14ac:dyDescent="0.3">
      <c r="C318" s="226"/>
    </row>
    <row r="319" spans="3:3" s="45" customFormat="1" x14ac:dyDescent="0.3">
      <c r="C319" s="226"/>
    </row>
    <row r="320" spans="3:3" s="45" customFormat="1" x14ac:dyDescent="0.3">
      <c r="C320" s="226"/>
    </row>
    <row r="321" spans="3:3" s="45" customFormat="1" x14ac:dyDescent="0.3">
      <c r="C321" s="226"/>
    </row>
    <row r="322" spans="3:3" s="45" customFormat="1" x14ac:dyDescent="0.3">
      <c r="C322" s="226"/>
    </row>
    <row r="323" spans="3:3" s="45" customFormat="1" x14ac:dyDescent="0.3">
      <c r="C323" s="226"/>
    </row>
    <row r="324" spans="3:3" s="45" customFormat="1" x14ac:dyDescent="0.3">
      <c r="C324" s="226"/>
    </row>
    <row r="325" spans="3:3" s="45" customFormat="1" x14ac:dyDescent="0.3">
      <c r="C325" s="226"/>
    </row>
    <row r="326" spans="3:3" s="45" customFormat="1" x14ac:dyDescent="0.3">
      <c r="C326" s="226"/>
    </row>
    <row r="327" spans="3:3" s="45" customFormat="1" x14ac:dyDescent="0.3">
      <c r="C327" s="226"/>
    </row>
    <row r="328" spans="3:3" s="45" customFormat="1" x14ac:dyDescent="0.3">
      <c r="C328" s="226"/>
    </row>
    <row r="329" spans="3:3" s="45" customFormat="1" x14ac:dyDescent="0.3">
      <c r="C329" s="226"/>
    </row>
    <row r="330" spans="3:3" s="45" customFormat="1" x14ac:dyDescent="0.3">
      <c r="C330" s="226"/>
    </row>
    <row r="331" spans="3:3" s="45" customFormat="1" x14ac:dyDescent="0.3">
      <c r="C331" s="226"/>
    </row>
    <row r="332" spans="3:3" s="45" customFormat="1" x14ac:dyDescent="0.3">
      <c r="C332" s="226"/>
    </row>
    <row r="333" spans="3:3" s="45" customFormat="1" x14ac:dyDescent="0.3">
      <c r="C333" s="226"/>
    </row>
    <row r="334" spans="3:3" s="45" customFormat="1" x14ac:dyDescent="0.3">
      <c r="C334" s="226"/>
    </row>
    <row r="335" spans="3:3" s="45" customFormat="1" x14ac:dyDescent="0.3">
      <c r="C335" s="226"/>
    </row>
    <row r="336" spans="3:3" s="45" customFormat="1" x14ac:dyDescent="0.3">
      <c r="C336" s="226"/>
    </row>
    <row r="337" spans="3:3" s="45" customFormat="1" x14ac:dyDescent="0.3">
      <c r="C337" s="226"/>
    </row>
    <row r="338" spans="3:3" s="45" customFormat="1" x14ac:dyDescent="0.3">
      <c r="C338" s="226"/>
    </row>
    <row r="339" spans="3:3" s="45" customFormat="1" x14ac:dyDescent="0.3">
      <c r="C339" s="226"/>
    </row>
    <row r="340" spans="3:3" s="45" customFormat="1" x14ac:dyDescent="0.3">
      <c r="C340" s="226"/>
    </row>
    <row r="341" spans="3:3" s="45" customFormat="1" x14ac:dyDescent="0.3">
      <c r="C341" s="226"/>
    </row>
    <row r="342" spans="3:3" s="45" customFormat="1" x14ac:dyDescent="0.3">
      <c r="C342" s="226"/>
    </row>
    <row r="343" spans="3:3" s="45" customFormat="1" x14ac:dyDescent="0.3">
      <c r="C343" s="226"/>
    </row>
    <row r="344" spans="3:3" s="45" customFormat="1" x14ac:dyDescent="0.3">
      <c r="C344" s="226"/>
    </row>
    <row r="345" spans="3:3" s="45" customFormat="1" x14ac:dyDescent="0.3">
      <c r="C345" s="226"/>
    </row>
    <row r="346" spans="3:3" s="45" customFormat="1" x14ac:dyDescent="0.3">
      <c r="C346" s="226"/>
    </row>
    <row r="347" spans="3:3" s="45" customFormat="1" x14ac:dyDescent="0.3">
      <c r="C347" s="226"/>
    </row>
    <row r="348" spans="3:3" s="45" customFormat="1" x14ac:dyDescent="0.3">
      <c r="C348" s="226"/>
    </row>
    <row r="349" spans="3:3" s="45" customFormat="1" x14ac:dyDescent="0.3">
      <c r="C349" s="226"/>
    </row>
    <row r="350" spans="3:3" s="45" customFormat="1" x14ac:dyDescent="0.3">
      <c r="C350" s="226"/>
    </row>
    <row r="351" spans="3:3" s="45" customFormat="1" x14ac:dyDescent="0.3">
      <c r="C351" s="226"/>
    </row>
    <row r="352" spans="3:3" s="45" customFormat="1" x14ac:dyDescent="0.3">
      <c r="C352" s="226"/>
    </row>
    <row r="353" spans="3:3" s="45" customFormat="1" x14ac:dyDescent="0.3">
      <c r="C353" s="226"/>
    </row>
    <row r="354" spans="3:3" s="45" customFormat="1" x14ac:dyDescent="0.3">
      <c r="C354" s="226"/>
    </row>
    <row r="355" spans="3:3" s="45" customFormat="1" x14ac:dyDescent="0.3">
      <c r="C355" s="226"/>
    </row>
    <row r="356" spans="3:3" s="45" customFormat="1" x14ac:dyDescent="0.3">
      <c r="C356" s="226"/>
    </row>
    <row r="357" spans="3:3" s="45" customFormat="1" x14ac:dyDescent="0.3">
      <c r="C357" s="226"/>
    </row>
    <row r="358" spans="3:3" s="45" customFormat="1" x14ac:dyDescent="0.3">
      <c r="C358" s="226"/>
    </row>
    <row r="359" spans="3:3" s="45" customFormat="1" x14ac:dyDescent="0.3">
      <c r="C359" s="226"/>
    </row>
    <row r="360" spans="3:3" s="45" customFormat="1" x14ac:dyDescent="0.3">
      <c r="C360" s="226"/>
    </row>
    <row r="361" spans="3:3" s="45" customFormat="1" x14ac:dyDescent="0.3">
      <c r="C361" s="226"/>
    </row>
    <row r="362" spans="3:3" s="45" customFormat="1" x14ac:dyDescent="0.3">
      <c r="C362" s="226"/>
    </row>
    <row r="363" spans="3:3" s="45" customFormat="1" x14ac:dyDescent="0.3">
      <c r="C363" s="226"/>
    </row>
    <row r="364" spans="3:3" s="45" customFormat="1" x14ac:dyDescent="0.3">
      <c r="C364" s="226"/>
    </row>
    <row r="365" spans="3:3" s="45" customFormat="1" x14ac:dyDescent="0.3">
      <c r="C365" s="226"/>
    </row>
    <row r="366" spans="3:3" s="45" customFormat="1" x14ac:dyDescent="0.3">
      <c r="C366" s="226"/>
    </row>
    <row r="367" spans="3:3" s="45" customFormat="1" x14ac:dyDescent="0.3">
      <c r="C367" s="226"/>
    </row>
    <row r="368" spans="3:3" s="45" customFormat="1" x14ac:dyDescent="0.3">
      <c r="C368" s="226"/>
    </row>
    <row r="369" spans="3:3" s="45" customFormat="1" x14ac:dyDescent="0.3">
      <c r="C369" s="226"/>
    </row>
    <row r="370" spans="3:3" s="45" customFormat="1" x14ac:dyDescent="0.3">
      <c r="C370" s="226"/>
    </row>
    <row r="371" spans="3:3" s="45" customFormat="1" x14ac:dyDescent="0.3">
      <c r="C371" s="226"/>
    </row>
    <row r="372" spans="3:3" s="45" customFormat="1" x14ac:dyDescent="0.3">
      <c r="C372" s="226"/>
    </row>
    <row r="373" spans="3:3" s="45" customFormat="1" x14ac:dyDescent="0.3">
      <c r="C373" s="226"/>
    </row>
    <row r="374" spans="3:3" s="45" customFormat="1" x14ac:dyDescent="0.3">
      <c r="C374" s="226"/>
    </row>
    <row r="375" spans="3:3" s="45" customFormat="1" x14ac:dyDescent="0.3">
      <c r="C375" s="226"/>
    </row>
    <row r="376" spans="3:3" s="45" customFormat="1" x14ac:dyDescent="0.3">
      <c r="C376" s="226"/>
    </row>
    <row r="377" spans="3:3" s="45" customFormat="1" x14ac:dyDescent="0.3">
      <c r="C377" s="226"/>
    </row>
    <row r="378" spans="3:3" s="45" customFormat="1" x14ac:dyDescent="0.3">
      <c r="C378" s="226"/>
    </row>
    <row r="379" spans="3:3" s="45" customFormat="1" x14ac:dyDescent="0.3">
      <c r="C379" s="226"/>
    </row>
    <row r="380" spans="3:3" s="45" customFormat="1" x14ac:dyDescent="0.3">
      <c r="C380" s="226"/>
    </row>
    <row r="381" spans="3:3" s="45" customFormat="1" x14ac:dyDescent="0.3">
      <c r="C381" s="226"/>
    </row>
    <row r="382" spans="3:3" s="45" customFormat="1" x14ac:dyDescent="0.3">
      <c r="C382" s="226"/>
    </row>
    <row r="383" spans="3:3" s="45" customFormat="1" x14ac:dyDescent="0.3">
      <c r="C383" s="226"/>
    </row>
    <row r="384" spans="3:3" s="45" customFormat="1" x14ac:dyDescent="0.3">
      <c r="C384" s="226"/>
    </row>
    <row r="385" spans="3:3" s="45" customFormat="1" x14ac:dyDescent="0.3">
      <c r="C385" s="226"/>
    </row>
    <row r="386" spans="3:3" s="45" customFormat="1" x14ac:dyDescent="0.3">
      <c r="C386" s="226"/>
    </row>
    <row r="387" spans="3:3" s="45" customFormat="1" x14ac:dyDescent="0.3">
      <c r="C387" s="226"/>
    </row>
    <row r="388" spans="3:3" s="45" customFormat="1" x14ac:dyDescent="0.3">
      <c r="C388" s="226"/>
    </row>
    <row r="389" spans="3:3" s="45" customFormat="1" x14ac:dyDescent="0.3">
      <c r="C389" s="226"/>
    </row>
    <row r="390" spans="3:3" s="45" customFormat="1" x14ac:dyDescent="0.3">
      <c r="C390" s="226"/>
    </row>
    <row r="391" spans="3:3" s="45" customFormat="1" x14ac:dyDescent="0.3">
      <c r="C391" s="226"/>
    </row>
    <row r="392" spans="3:3" s="45" customFormat="1" x14ac:dyDescent="0.3">
      <c r="C392" s="226"/>
    </row>
    <row r="393" spans="3:3" s="45" customFormat="1" x14ac:dyDescent="0.3">
      <c r="C393" s="226"/>
    </row>
    <row r="394" spans="3:3" s="45" customFormat="1" x14ac:dyDescent="0.3">
      <c r="C394" s="226"/>
    </row>
    <row r="395" spans="3:3" s="45" customFormat="1" x14ac:dyDescent="0.3">
      <c r="C395" s="226"/>
    </row>
    <row r="396" spans="3:3" s="45" customFormat="1" x14ac:dyDescent="0.3">
      <c r="C396" s="226"/>
    </row>
    <row r="397" spans="3:3" s="45" customFormat="1" x14ac:dyDescent="0.3">
      <c r="C397" s="226"/>
    </row>
    <row r="398" spans="3:3" s="45" customFormat="1" x14ac:dyDescent="0.3">
      <c r="C398" s="226"/>
    </row>
    <row r="399" spans="3:3" s="45" customFormat="1" x14ac:dyDescent="0.3">
      <c r="C399" s="226"/>
    </row>
    <row r="400" spans="3:3" s="45" customFormat="1" x14ac:dyDescent="0.3">
      <c r="C400" s="226"/>
    </row>
    <row r="401" spans="3:3" s="45" customFormat="1" x14ac:dyDescent="0.3">
      <c r="C401" s="226"/>
    </row>
    <row r="402" spans="3:3" s="45" customFormat="1" x14ac:dyDescent="0.3">
      <c r="C402" s="226"/>
    </row>
    <row r="403" spans="3:3" s="45" customFormat="1" x14ac:dyDescent="0.3">
      <c r="C403" s="226"/>
    </row>
    <row r="404" spans="3:3" s="45" customFormat="1" x14ac:dyDescent="0.3">
      <c r="C404" s="226"/>
    </row>
    <row r="405" spans="3:3" s="45" customFormat="1" x14ac:dyDescent="0.3">
      <c r="C405" s="226"/>
    </row>
    <row r="406" spans="3:3" s="45" customFormat="1" x14ac:dyDescent="0.3">
      <c r="C406" s="226"/>
    </row>
    <row r="407" spans="3:3" s="45" customFormat="1" x14ac:dyDescent="0.3">
      <c r="C407" s="226"/>
    </row>
    <row r="408" spans="3:3" s="45" customFormat="1" x14ac:dyDescent="0.3">
      <c r="C408" s="226"/>
    </row>
    <row r="409" spans="3:3" s="45" customFormat="1" x14ac:dyDescent="0.3">
      <c r="C409" s="226"/>
    </row>
    <row r="410" spans="3:3" s="45" customFormat="1" x14ac:dyDescent="0.3">
      <c r="C410" s="226"/>
    </row>
    <row r="411" spans="3:3" s="45" customFormat="1" x14ac:dyDescent="0.3">
      <c r="C411" s="226"/>
    </row>
    <row r="412" spans="3:3" s="45" customFormat="1" x14ac:dyDescent="0.3">
      <c r="C412" s="226"/>
    </row>
    <row r="413" spans="3:3" s="45" customFormat="1" x14ac:dyDescent="0.3">
      <c r="C413" s="226"/>
    </row>
    <row r="414" spans="3:3" s="45" customFormat="1" x14ac:dyDescent="0.3">
      <c r="C414" s="226"/>
    </row>
    <row r="415" spans="3:3" s="45" customFormat="1" x14ac:dyDescent="0.3">
      <c r="C415" s="226"/>
    </row>
    <row r="416" spans="3:3" s="45" customFormat="1" x14ac:dyDescent="0.3">
      <c r="C416" s="226"/>
    </row>
    <row r="417" spans="3:3" s="45" customFormat="1" x14ac:dyDescent="0.3">
      <c r="C417" s="226"/>
    </row>
    <row r="418" spans="3:3" s="45" customFormat="1" x14ac:dyDescent="0.3">
      <c r="C418" s="226"/>
    </row>
    <row r="419" spans="3:3" s="45" customFormat="1" x14ac:dyDescent="0.3">
      <c r="C419" s="226"/>
    </row>
    <row r="420" spans="3:3" s="45" customFormat="1" x14ac:dyDescent="0.3">
      <c r="C420" s="226"/>
    </row>
    <row r="421" spans="3:3" s="45" customFormat="1" x14ac:dyDescent="0.3">
      <c r="C421" s="226"/>
    </row>
    <row r="422" spans="3:3" s="45" customFormat="1" x14ac:dyDescent="0.3">
      <c r="C422" s="226"/>
    </row>
    <row r="423" spans="3:3" s="45" customFormat="1" x14ac:dyDescent="0.3">
      <c r="C423" s="226"/>
    </row>
    <row r="424" spans="3:3" s="45" customFormat="1" x14ac:dyDescent="0.3">
      <c r="C424" s="226"/>
    </row>
    <row r="425" spans="3:3" s="45" customFormat="1" x14ac:dyDescent="0.3">
      <c r="C425" s="226"/>
    </row>
    <row r="426" spans="3:3" s="45" customFormat="1" x14ac:dyDescent="0.3">
      <c r="C426" s="226"/>
    </row>
    <row r="427" spans="3:3" s="45" customFormat="1" x14ac:dyDescent="0.3">
      <c r="C427" s="226"/>
    </row>
    <row r="428" spans="3:3" s="45" customFormat="1" x14ac:dyDescent="0.3">
      <c r="C428" s="226"/>
    </row>
    <row r="429" spans="3:3" s="45" customFormat="1" x14ac:dyDescent="0.3">
      <c r="C429" s="226"/>
    </row>
    <row r="430" spans="3:3" s="45" customFormat="1" x14ac:dyDescent="0.3">
      <c r="C430" s="226"/>
    </row>
    <row r="431" spans="3:3" s="45" customFormat="1" x14ac:dyDescent="0.3">
      <c r="C431" s="226"/>
    </row>
    <row r="432" spans="3:3" s="45" customFormat="1" x14ac:dyDescent="0.3">
      <c r="C432" s="226"/>
    </row>
    <row r="433" spans="3:3" s="45" customFormat="1" x14ac:dyDescent="0.3">
      <c r="C433" s="226"/>
    </row>
    <row r="434" spans="3:3" s="45" customFormat="1" x14ac:dyDescent="0.3">
      <c r="C434" s="226"/>
    </row>
    <row r="435" spans="3:3" s="45" customFormat="1" x14ac:dyDescent="0.3">
      <c r="C435" s="226"/>
    </row>
    <row r="436" spans="3:3" s="45" customFormat="1" x14ac:dyDescent="0.3">
      <c r="C436" s="226"/>
    </row>
    <row r="437" spans="3:3" s="45" customFormat="1" x14ac:dyDescent="0.3">
      <c r="C437" s="226"/>
    </row>
    <row r="438" spans="3:3" s="45" customFormat="1" x14ac:dyDescent="0.3">
      <c r="C438" s="226"/>
    </row>
    <row r="439" spans="3:3" s="45" customFormat="1" x14ac:dyDescent="0.3">
      <c r="C439" s="226"/>
    </row>
    <row r="440" spans="3:3" s="45" customFormat="1" x14ac:dyDescent="0.3">
      <c r="C440" s="226"/>
    </row>
    <row r="441" spans="3:3" s="45" customFormat="1" x14ac:dyDescent="0.3">
      <c r="C441" s="226"/>
    </row>
    <row r="442" spans="3:3" s="45" customFormat="1" x14ac:dyDescent="0.3">
      <c r="C442" s="226"/>
    </row>
    <row r="443" spans="3:3" s="45" customFormat="1" x14ac:dyDescent="0.3">
      <c r="C443" s="226"/>
    </row>
    <row r="444" spans="3:3" s="45" customFormat="1" x14ac:dyDescent="0.3">
      <c r="C444" s="226"/>
    </row>
    <row r="445" spans="3:3" s="45" customFormat="1" x14ac:dyDescent="0.3">
      <c r="C445" s="226"/>
    </row>
    <row r="446" spans="3:3" s="45" customFormat="1" x14ac:dyDescent="0.3">
      <c r="C446" s="226"/>
    </row>
    <row r="447" spans="3:3" s="45" customFormat="1" x14ac:dyDescent="0.3">
      <c r="C447" s="226"/>
    </row>
    <row r="448" spans="3:3" s="45" customFormat="1" x14ac:dyDescent="0.3">
      <c r="C448" s="226"/>
    </row>
    <row r="449" spans="3:3" s="45" customFormat="1" x14ac:dyDescent="0.3">
      <c r="C449" s="226"/>
    </row>
    <row r="450" spans="3:3" s="45" customFormat="1" x14ac:dyDescent="0.3">
      <c r="C450" s="226"/>
    </row>
    <row r="451" spans="3:3" s="45" customFormat="1" x14ac:dyDescent="0.3">
      <c r="C451" s="226"/>
    </row>
    <row r="452" spans="3:3" s="45" customFormat="1" x14ac:dyDescent="0.3">
      <c r="C452" s="226"/>
    </row>
    <row r="453" spans="3:3" s="45" customFormat="1" x14ac:dyDescent="0.3">
      <c r="C453" s="226"/>
    </row>
    <row r="454" spans="3:3" s="45" customFormat="1" x14ac:dyDescent="0.3">
      <c r="C454" s="226"/>
    </row>
    <row r="455" spans="3:3" s="45" customFormat="1" x14ac:dyDescent="0.3">
      <c r="C455" s="226"/>
    </row>
    <row r="456" spans="3:3" s="45" customFormat="1" x14ac:dyDescent="0.3">
      <c r="C456" s="226"/>
    </row>
    <row r="457" spans="3:3" s="45" customFormat="1" x14ac:dyDescent="0.3">
      <c r="C457" s="226"/>
    </row>
    <row r="458" spans="3:3" s="45" customFormat="1" x14ac:dyDescent="0.3">
      <c r="C458" s="226"/>
    </row>
    <row r="459" spans="3:3" s="45" customFormat="1" x14ac:dyDescent="0.3">
      <c r="C459" s="226"/>
    </row>
    <row r="460" spans="3:3" s="45" customFormat="1" x14ac:dyDescent="0.3">
      <c r="C460" s="226"/>
    </row>
    <row r="461" spans="3:3" s="45" customFormat="1" x14ac:dyDescent="0.3">
      <c r="C461" s="226"/>
    </row>
    <row r="462" spans="3:3" s="45" customFormat="1" x14ac:dyDescent="0.3">
      <c r="C462" s="226"/>
    </row>
    <row r="463" spans="3:3" s="45" customFormat="1" x14ac:dyDescent="0.3">
      <c r="C463" s="226"/>
    </row>
    <row r="464" spans="3:3" s="45" customFormat="1" x14ac:dyDescent="0.3">
      <c r="C464" s="226"/>
    </row>
    <row r="465" spans="3:3" s="45" customFormat="1" x14ac:dyDescent="0.3">
      <c r="C465" s="226"/>
    </row>
    <row r="466" spans="3:3" s="45" customFormat="1" x14ac:dyDescent="0.3">
      <c r="C466" s="226"/>
    </row>
    <row r="467" spans="3:3" s="45" customFormat="1" x14ac:dyDescent="0.3">
      <c r="C467" s="226"/>
    </row>
    <row r="468" spans="3:3" s="45" customFormat="1" x14ac:dyDescent="0.3">
      <c r="C468" s="226"/>
    </row>
    <row r="469" spans="3:3" s="45" customFormat="1" x14ac:dyDescent="0.3">
      <c r="C469" s="226"/>
    </row>
    <row r="470" spans="3:3" s="45" customFormat="1" x14ac:dyDescent="0.3">
      <c r="C470" s="226"/>
    </row>
    <row r="471" spans="3:3" s="45" customFormat="1" x14ac:dyDescent="0.3">
      <c r="C471" s="226"/>
    </row>
    <row r="472" spans="3:3" s="45" customFormat="1" x14ac:dyDescent="0.3">
      <c r="C472" s="226"/>
    </row>
    <row r="473" spans="3:3" s="45" customFormat="1" x14ac:dyDescent="0.3">
      <c r="C473" s="226"/>
    </row>
    <row r="474" spans="3:3" s="45" customFormat="1" x14ac:dyDescent="0.3">
      <c r="C474" s="226"/>
    </row>
    <row r="475" spans="3:3" s="45" customFormat="1" x14ac:dyDescent="0.3">
      <c r="C475" s="226"/>
    </row>
    <row r="476" spans="3:3" s="45" customFormat="1" x14ac:dyDescent="0.3">
      <c r="C476" s="226"/>
    </row>
    <row r="477" spans="3:3" s="45" customFormat="1" x14ac:dyDescent="0.3">
      <c r="C477" s="226"/>
    </row>
    <row r="478" spans="3:3" s="45" customFormat="1" x14ac:dyDescent="0.3">
      <c r="C478" s="226"/>
    </row>
    <row r="479" spans="3:3" s="45" customFormat="1" x14ac:dyDescent="0.3">
      <c r="C479" s="226"/>
    </row>
    <row r="480" spans="3:3" s="45" customFormat="1" x14ac:dyDescent="0.3">
      <c r="C480" s="226"/>
    </row>
    <row r="481" spans="3:3" s="45" customFormat="1" x14ac:dyDescent="0.3">
      <c r="C481" s="226"/>
    </row>
    <row r="482" spans="3:3" s="45" customFormat="1" x14ac:dyDescent="0.3">
      <c r="C482" s="226"/>
    </row>
    <row r="483" spans="3:3" s="45" customFormat="1" x14ac:dyDescent="0.3">
      <c r="C483" s="226"/>
    </row>
    <row r="484" spans="3:3" s="45" customFormat="1" x14ac:dyDescent="0.3">
      <c r="C484" s="226"/>
    </row>
    <row r="485" spans="3:3" s="45" customFormat="1" x14ac:dyDescent="0.3">
      <c r="C485" s="226"/>
    </row>
    <row r="486" spans="3:3" s="45" customFormat="1" x14ac:dyDescent="0.3">
      <c r="C486" s="226"/>
    </row>
    <row r="487" spans="3:3" s="45" customFormat="1" x14ac:dyDescent="0.3">
      <c r="C487" s="226"/>
    </row>
    <row r="488" spans="3:3" s="45" customFormat="1" x14ac:dyDescent="0.3">
      <c r="C488" s="226"/>
    </row>
    <row r="489" spans="3:3" s="45" customFormat="1" x14ac:dyDescent="0.3">
      <c r="C489" s="226"/>
    </row>
    <row r="490" spans="3:3" s="45" customFormat="1" x14ac:dyDescent="0.3">
      <c r="C490" s="226"/>
    </row>
    <row r="491" spans="3:3" s="45" customFormat="1" x14ac:dyDescent="0.3">
      <c r="C491" s="226"/>
    </row>
    <row r="492" spans="3:3" s="45" customFormat="1" x14ac:dyDescent="0.3">
      <c r="C492" s="226"/>
    </row>
    <row r="493" spans="3:3" s="45" customFormat="1" x14ac:dyDescent="0.3">
      <c r="C493" s="226"/>
    </row>
    <row r="494" spans="3:3" s="45" customFormat="1" x14ac:dyDescent="0.3">
      <c r="C494" s="226"/>
    </row>
    <row r="495" spans="3:3" s="45" customFormat="1" x14ac:dyDescent="0.3">
      <c r="C495" s="226"/>
    </row>
    <row r="496" spans="3:3" s="45" customFormat="1" x14ac:dyDescent="0.3">
      <c r="C496" s="226"/>
    </row>
    <row r="497" spans="3:3" s="45" customFormat="1" x14ac:dyDescent="0.3">
      <c r="C497" s="226"/>
    </row>
    <row r="498" spans="3:3" s="45" customFormat="1" x14ac:dyDescent="0.3">
      <c r="C498" s="226"/>
    </row>
    <row r="499" spans="3:3" s="45" customFormat="1" x14ac:dyDescent="0.3">
      <c r="C499" s="226"/>
    </row>
    <row r="500" spans="3:3" s="45" customFormat="1" x14ac:dyDescent="0.3">
      <c r="C500" s="226"/>
    </row>
    <row r="501" spans="3:3" s="45" customFormat="1" x14ac:dyDescent="0.3">
      <c r="C501" s="226"/>
    </row>
    <row r="502" spans="3:3" s="45" customFormat="1" x14ac:dyDescent="0.3">
      <c r="C502" s="226"/>
    </row>
    <row r="503" spans="3:3" s="45" customFormat="1" x14ac:dyDescent="0.3">
      <c r="C503" s="226"/>
    </row>
    <row r="504" spans="3:3" s="45" customFormat="1" x14ac:dyDescent="0.3">
      <c r="C504" s="226"/>
    </row>
    <row r="505" spans="3:3" s="45" customFormat="1" x14ac:dyDescent="0.3">
      <c r="C505" s="226"/>
    </row>
    <row r="506" spans="3:3" s="45" customFormat="1" x14ac:dyDescent="0.3">
      <c r="C506" s="226"/>
    </row>
    <row r="507" spans="3:3" s="45" customFormat="1" x14ac:dyDescent="0.3">
      <c r="C507" s="226"/>
    </row>
    <row r="508" spans="3:3" s="45" customFormat="1" x14ac:dyDescent="0.3">
      <c r="C508" s="226"/>
    </row>
    <row r="509" spans="3:3" s="45" customFormat="1" x14ac:dyDescent="0.3">
      <c r="C509" s="226"/>
    </row>
    <row r="510" spans="3:3" s="45" customFormat="1" x14ac:dyDescent="0.3">
      <c r="C510" s="226"/>
    </row>
    <row r="511" spans="3:3" s="45" customFormat="1" x14ac:dyDescent="0.3">
      <c r="C511" s="226"/>
    </row>
    <row r="512" spans="3:3" s="45" customFormat="1" x14ac:dyDescent="0.3">
      <c r="C512" s="226"/>
    </row>
    <row r="513" spans="3:3" s="45" customFormat="1" x14ac:dyDescent="0.3">
      <c r="C513" s="226"/>
    </row>
    <row r="514" spans="3:3" s="45" customFormat="1" x14ac:dyDescent="0.3">
      <c r="C514" s="226"/>
    </row>
    <row r="515" spans="3:3" s="45" customFormat="1" x14ac:dyDescent="0.3">
      <c r="C515" s="226"/>
    </row>
    <row r="516" spans="3:3" s="45" customFormat="1" x14ac:dyDescent="0.3">
      <c r="C516" s="226"/>
    </row>
    <row r="517" spans="3:3" s="45" customFormat="1" x14ac:dyDescent="0.3">
      <c r="C517" s="226"/>
    </row>
    <row r="518" spans="3:3" s="45" customFormat="1" x14ac:dyDescent="0.3">
      <c r="C518" s="226"/>
    </row>
    <row r="519" spans="3:3" s="45" customFormat="1" x14ac:dyDescent="0.3">
      <c r="C519" s="226"/>
    </row>
    <row r="520" spans="3:3" s="45" customFormat="1" x14ac:dyDescent="0.3">
      <c r="C520" s="226"/>
    </row>
    <row r="521" spans="3:3" s="45" customFormat="1" x14ac:dyDescent="0.3">
      <c r="C521" s="226"/>
    </row>
    <row r="522" spans="3:3" s="45" customFormat="1" x14ac:dyDescent="0.3">
      <c r="C522" s="226"/>
    </row>
    <row r="523" spans="3:3" s="45" customFormat="1" x14ac:dyDescent="0.3">
      <c r="C523" s="226"/>
    </row>
    <row r="524" spans="3:3" s="45" customFormat="1" x14ac:dyDescent="0.3">
      <c r="C524" s="226"/>
    </row>
    <row r="525" spans="3:3" s="45" customFormat="1" x14ac:dyDescent="0.3">
      <c r="C525" s="226"/>
    </row>
    <row r="526" spans="3:3" s="45" customFormat="1" x14ac:dyDescent="0.3">
      <c r="C526" s="226"/>
    </row>
    <row r="527" spans="3:3" s="45" customFormat="1" x14ac:dyDescent="0.3">
      <c r="C527" s="226"/>
    </row>
    <row r="528" spans="3:3" s="45" customFormat="1" x14ac:dyDescent="0.3">
      <c r="C528" s="226"/>
    </row>
    <row r="529" spans="3:3" s="45" customFormat="1" x14ac:dyDescent="0.3">
      <c r="C529" s="226"/>
    </row>
    <row r="530" spans="3:3" s="45" customFormat="1" x14ac:dyDescent="0.3">
      <c r="C530" s="226"/>
    </row>
    <row r="531" spans="3:3" s="45" customFormat="1" x14ac:dyDescent="0.3">
      <c r="C531" s="226"/>
    </row>
    <row r="532" spans="3:3" s="45" customFormat="1" x14ac:dyDescent="0.3">
      <c r="C532" s="226"/>
    </row>
    <row r="533" spans="3:3" s="45" customFormat="1" x14ac:dyDescent="0.3">
      <c r="C533" s="226"/>
    </row>
    <row r="534" spans="3:3" s="45" customFormat="1" x14ac:dyDescent="0.3">
      <c r="C534" s="226"/>
    </row>
    <row r="535" spans="3:3" s="45" customFormat="1" x14ac:dyDescent="0.3">
      <c r="C535" s="226"/>
    </row>
    <row r="536" spans="3:3" s="45" customFormat="1" x14ac:dyDescent="0.3">
      <c r="C536" s="226"/>
    </row>
    <row r="537" spans="3:3" s="45" customFormat="1" x14ac:dyDescent="0.3">
      <c r="C537" s="226"/>
    </row>
    <row r="538" spans="3:3" s="45" customFormat="1" x14ac:dyDescent="0.3">
      <c r="C538" s="226"/>
    </row>
    <row r="539" spans="3:3" s="45" customFormat="1" x14ac:dyDescent="0.3">
      <c r="C539" s="226"/>
    </row>
    <row r="540" spans="3:3" s="45" customFormat="1" x14ac:dyDescent="0.3">
      <c r="C540" s="226"/>
    </row>
    <row r="541" spans="3:3" s="45" customFormat="1" x14ac:dyDescent="0.3">
      <c r="C541" s="226"/>
    </row>
    <row r="542" spans="3:3" s="45" customFormat="1" x14ac:dyDescent="0.3">
      <c r="C542" s="226"/>
    </row>
    <row r="543" spans="3:3" s="45" customFormat="1" x14ac:dyDescent="0.3">
      <c r="C543" s="226"/>
    </row>
    <row r="544" spans="3:3" s="45" customFormat="1" x14ac:dyDescent="0.3">
      <c r="C544" s="226"/>
    </row>
    <row r="545" spans="3:3" s="45" customFormat="1" x14ac:dyDescent="0.3">
      <c r="C545" s="226"/>
    </row>
    <row r="546" spans="3:3" s="45" customFormat="1" x14ac:dyDescent="0.3">
      <c r="C546" s="226"/>
    </row>
    <row r="547" spans="3:3" s="45" customFormat="1" x14ac:dyDescent="0.3">
      <c r="C547" s="226"/>
    </row>
    <row r="548" spans="3:3" s="45" customFormat="1" x14ac:dyDescent="0.3">
      <c r="C548" s="226"/>
    </row>
    <row r="549" spans="3:3" s="45" customFormat="1" x14ac:dyDescent="0.3">
      <c r="C549" s="226"/>
    </row>
    <row r="550" spans="3:3" s="45" customFormat="1" x14ac:dyDescent="0.3">
      <c r="C550" s="226"/>
    </row>
    <row r="551" spans="3:3" s="45" customFormat="1" x14ac:dyDescent="0.3">
      <c r="C551" s="226"/>
    </row>
    <row r="552" spans="3:3" s="45" customFormat="1" x14ac:dyDescent="0.3">
      <c r="C552" s="226"/>
    </row>
    <row r="553" spans="3:3" s="45" customFormat="1" x14ac:dyDescent="0.3">
      <c r="C553" s="226"/>
    </row>
    <row r="554" spans="3:3" s="45" customFormat="1" x14ac:dyDescent="0.3">
      <c r="C554" s="226"/>
    </row>
    <row r="555" spans="3:3" s="45" customFormat="1" x14ac:dyDescent="0.3">
      <c r="C555" s="226"/>
    </row>
    <row r="556" spans="3:3" s="45" customFormat="1" x14ac:dyDescent="0.3">
      <c r="C556" s="226"/>
    </row>
    <row r="557" spans="3:3" s="45" customFormat="1" x14ac:dyDescent="0.3">
      <c r="C557" s="226"/>
    </row>
    <row r="558" spans="3:3" s="45" customFormat="1" x14ac:dyDescent="0.3">
      <c r="C558" s="226"/>
    </row>
    <row r="559" spans="3:3" s="45" customFormat="1" x14ac:dyDescent="0.3">
      <c r="C559" s="226"/>
    </row>
    <row r="560" spans="3:3" s="45" customFormat="1" x14ac:dyDescent="0.3">
      <c r="C560" s="226"/>
    </row>
    <row r="561" spans="3:3" s="45" customFormat="1" x14ac:dyDescent="0.3">
      <c r="C561" s="226"/>
    </row>
    <row r="562" spans="3:3" s="45" customFormat="1" x14ac:dyDescent="0.3">
      <c r="C562" s="226"/>
    </row>
    <row r="563" spans="3:3" s="45" customFormat="1" x14ac:dyDescent="0.3">
      <c r="C563" s="226"/>
    </row>
    <row r="564" spans="3:3" s="45" customFormat="1" x14ac:dyDescent="0.3">
      <c r="C564" s="226"/>
    </row>
    <row r="565" spans="3:3" s="45" customFormat="1" x14ac:dyDescent="0.3">
      <c r="C565" s="226"/>
    </row>
    <row r="566" spans="3:3" s="45" customFormat="1" x14ac:dyDescent="0.3">
      <c r="C566" s="226"/>
    </row>
    <row r="567" spans="3:3" s="45" customFormat="1" x14ac:dyDescent="0.3">
      <c r="C567" s="226"/>
    </row>
    <row r="568" spans="3:3" s="45" customFormat="1" x14ac:dyDescent="0.3">
      <c r="C568" s="226"/>
    </row>
    <row r="569" spans="3:3" s="45" customFormat="1" x14ac:dyDescent="0.3">
      <c r="C569" s="226"/>
    </row>
    <row r="570" spans="3:3" s="45" customFormat="1" x14ac:dyDescent="0.3">
      <c r="C570" s="226"/>
    </row>
    <row r="571" spans="3:3" s="45" customFormat="1" x14ac:dyDescent="0.3">
      <c r="C571" s="226"/>
    </row>
    <row r="572" spans="3:3" s="45" customFormat="1" x14ac:dyDescent="0.3">
      <c r="C572" s="226"/>
    </row>
    <row r="573" spans="3:3" s="45" customFormat="1" x14ac:dyDescent="0.3">
      <c r="C573" s="226"/>
    </row>
    <row r="574" spans="3:3" s="45" customFormat="1" x14ac:dyDescent="0.3">
      <c r="C574" s="226"/>
    </row>
    <row r="575" spans="3:3" s="45" customFormat="1" x14ac:dyDescent="0.3">
      <c r="C575" s="226"/>
    </row>
    <row r="576" spans="3:3" s="45" customFormat="1" x14ac:dyDescent="0.3">
      <c r="C576" s="226"/>
    </row>
    <row r="577" spans="3:3" s="45" customFormat="1" x14ac:dyDescent="0.3">
      <c r="C577" s="226"/>
    </row>
    <row r="578" spans="3:3" s="45" customFormat="1" x14ac:dyDescent="0.3">
      <c r="C578" s="226"/>
    </row>
    <row r="579" spans="3:3" s="45" customFormat="1" x14ac:dyDescent="0.3">
      <c r="C579" s="226"/>
    </row>
    <row r="580" spans="3:3" s="45" customFormat="1" x14ac:dyDescent="0.3">
      <c r="C580" s="226"/>
    </row>
    <row r="581" spans="3:3" s="45" customFormat="1" x14ac:dyDescent="0.3">
      <c r="C581" s="226"/>
    </row>
    <row r="582" spans="3:3" s="45" customFormat="1" x14ac:dyDescent="0.3">
      <c r="C582" s="226"/>
    </row>
    <row r="583" spans="3:3" s="45" customFormat="1" x14ac:dyDescent="0.3">
      <c r="C583" s="226"/>
    </row>
    <row r="584" spans="3:3" s="45" customFormat="1" x14ac:dyDescent="0.3">
      <c r="C584" s="226"/>
    </row>
    <row r="585" spans="3:3" s="45" customFormat="1" x14ac:dyDescent="0.3">
      <c r="C585" s="226"/>
    </row>
    <row r="586" spans="3:3" s="45" customFormat="1" x14ac:dyDescent="0.3">
      <c r="C586" s="226"/>
    </row>
    <row r="587" spans="3:3" s="45" customFormat="1" x14ac:dyDescent="0.3">
      <c r="C587" s="226"/>
    </row>
    <row r="588" spans="3:3" s="45" customFormat="1" x14ac:dyDescent="0.3">
      <c r="C588" s="226"/>
    </row>
    <row r="589" spans="3:3" s="45" customFormat="1" x14ac:dyDescent="0.3">
      <c r="C589" s="226"/>
    </row>
    <row r="590" spans="3:3" s="45" customFormat="1" x14ac:dyDescent="0.3">
      <c r="C590" s="226"/>
    </row>
    <row r="591" spans="3:3" s="45" customFormat="1" x14ac:dyDescent="0.3">
      <c r="C591" s="226"/>
    </row>
    <row r="592" spans="3:3" s="45" customFormat="1" x14ac:dyDescent="0.3">
      <c r="C592" s="226"/>
    </row>
    <row r="593" spans="3:3" s="45" customFormat="1" x14ac:dyDescent="0.3">
      <c r="C593" s="226"/>
    </row>
    <row r="594" spans="3:3" s="45" customFormat="1" x14ac:dyDescent="0.3">
      <c r="C594" s="226"/>
    </row>
    <row r="595" spans="3:3" s="45" customFormat="1" x14ac:dyDescent="0.3">
      <c r="C595" s="226"/>
    </row>
    <row r="596" spans="3:3" s="45" customFormat="1" x14ac:dyDescent="0.3">
      <c r="C596" s="226"/>
    </row>
    <row r="597" spans="3:3" s="45" customFormat="1" x14ac:dyDescent="0.3">
      <c r="C597" s="226"/>
    </row>
    <row r="598" spans="3:3" s="45" customFormat="1" x14ac:dyDescent="0.3">
      <c r="C598" s="226"/>
    </row>
    <row r="599" spans="3:3" s="45" customFormat="1" x14ac:dyDescent="0.3">
      <c r="C599" s="226"/>
    </row>
    <row r="600" spans="3:3" s="45" customFormat="1" x14ac:dyDescent="0.3">
      <c r="C600" s="226"/>
    </row>
    <row r="601" spans="3:3" s="45" customFormat="1" x14ac:dyDescent="0.3">
      <c r="C601" s="226"/>
    </row>
    <row r="602" spans="3:3" s="45" customFormat="1" x14ac:dyDescent="0.3">
      <c r="C602" s="226"/>
    </row>
    <row r="603" spans="3:3" s="45" customFormat="1" x14ac:dyDescent="0.3">
      <c r="C603" s="226"/>
    </row>
    <row r="604" spans="3:3" s="45" customFormat="1" x14ac:dyDescent="0.3">
      <c r="C604" s="226"/>
    </row>
    <row r="605" spans="3:3" s="45" customFormat="1" x14ac:dyDescent="0.3">
      <c r="C605" s="226"/>
    </row>
    <row r="606" spans="3:3" s="45" customFormat="1" x14ac:dyDescent="0.3">
      <c r="C606" s="226"/>
    </row>
    <row r="607" spans="3:3" s="45" customFormat="1" x14ac:dyDescent="0.3">
      <c r="C607" s="226"/>
    </row>
    <row r="608" spans="3:3" s="45" customFormat="1" x14ac:dyDescent="0.3">
      <c r="C608" s="226"/>
    </row>
    <row r="609" spans="3:3" s="45" customFormat="1" x14ac:dyDescent="0.3">
      <c r="C609" s="226"/>
    </row>
    <row r="610" spans="3:3" s="45" customFormat="1" x14ac:dyDescent="0.3">
      <c r="C610" s="226"/>
    </row>
    <row r="611" spans="3:3" s="45" customFormat="1" x14ac:dyDescent="0.3">
      <c r="C611" s="226"/>
    </row>
    <row r="612" spans="3:3" s="45" customFormat="1" x14ac:dyDescent="0.3">
      <c r="C612" s="226"/>
    </row>
    <row r="613" spans="3:3" s="45" customFormat="1" x14ac:dyDescent="0.3">
      <c r="C613" s="226"/>
    </row>
    <row r="614" spans="3:3" s="45" customFormat="1" x14ac:dyDescent="0.3">
      <c r="C614" s="226"/>
    </row>
    <row r="615" spans="3:3" s="45" customFormat="1" x14ac:dyDescent="0.3">
      <c r="C615" s="226"/>
    </row>
    <row r="616" spans="3:3" s="45" customFormat="1" x14ac:dyDescent="0.3">
      <c r="C616" s="226"/>
    </row>
    <row r="617" spans="3:3" s="45" customFormat="1" x14ac:dyDescent="0.3">
      <c r="C617" s="226"/>
    </row>
    <row r="618" spans="3:3" s="45" customFormat="1" x14ac:dyDescent="0.3">
      <c r="C618" s="226"/>
    </row>
    <row r="619" spans="3:3" s="45" customFormat="1" x14ac:dyDescent="0.3">
      <c r="C619" s="226"/>
    </row>
    <row r="620" spans="3:3" s="45" customFormat="1" x14ac:dyDescent="0.3">
      <c r="C620" s="226"/>
    </row>
    <row r="621" spans="3:3" s="45" customFormat="1" x14ac:dyDescent="0.3">
      <c r="C621" s="226"/>
    </row>
    <row r="622" spans="3:3" s="45" customFormat="1" x14ac:dyDescent="0.3">
      <c r="C622" s="226"/>
    </row>
    <row r="623" spans="3:3" s="45" customFormat="1" x14ac:dyDescent="0.3">
      <c r="C623" s="226"/>
    </row>
    <row r="624" spans="3:3" s="45" customFormat="1" x14ac:dyDescent="0.3">
      <c r="C624" s="226"/>
    </row>
    <row r="625" spans="3:3" s="45" customFormat="1" x14ac:dyDescent="0.3">
      <c r="C625" s="226"/>
    </row>
    <row r="626" spans="3:3" s="45" customFormat="1" x14ac:dyDescent="0.3">
      <c r="C626" s="226"/>
    </row>
    <row r="627" spans="3:3" s="45" customFormat="1" x14ac:dyDescent="0.3">
      <c r="C627" s="226"/>
    </row>
    <row r="628" spans="3:3" s="45" customFormat="1" x14ac:dyDescent="0.3">
      <c r="C628" s="226"/>
    </row>
    <row r="629" spans="3:3" s="45" customFormat="1" x14ac:dyDescent="0.3">
      <c r="C629" s="226"/>
    </row>
    <row r="630" spans="3:3" s="45" customFormat="1" x14ac:dyDescent="0.3">
      <c r="C630" s="226"/>
    </row>
    <row r="631" spans="3:3" s="45" customFormat="1" x14ac:dyDescent="0.3">
      <c r="C631" s="226"/>
    </row>
    <row r="632" spans="3:3" s="45" customFormat="1" x14ac:dyDescent="0.3">
      <c r="C632" s="226"/>
    </row>
    <row r="633" spans="3:3" s="45" customFormat="1" x14ac:dyDescent="0.3">
      <c r="C633" s="226"/>
    </row>
    <row r="634" spans="3:3" s="45" customFormat="1" x14ac:dyDescent="0.3">
      <c r="C634" s="226"/>
    </row>
    <row r="635" spans="3:3" s="45" customFormat="1" x14ac:dyDescent="0.3">
      <c r="C635" s="226"/>
    </row>
    <row r="636" spans="3:3" s="45" customFormat="1" x14ac:dyDescent="0.3">
      <c r="C636" s="226"/>
    </row>
    <row r="637" spans="3:3" s="45" customFormat="1" x14ac:dyDescent="0.3">
      <c r="C637" s="226"/>
    </row>
    <row r="638" spans="3:3" s="45" customFormat="1" x14ac:dyDescent="0.3">
      <c r="C638" s="226"/>
    </row>
    <row r="639" spans="3:3" s="45" customFormat="1" x14ac:dyDescent="0.3">
      <c r="C639" s="226"/>
    </row>
    <row r="640" spans="3:3" s="45" customFormat="1" x14ac:dyDescent="0.3">
      <c r="C640" s="226"/>
    </row>
    <row r="641" spans="3:3" s="45" customFormat="1" x14ac:dyDescent="0.3">
      <c r="C641" s="226"/>
    </row>
    <row r="642" spans="3:3" s="45" customFormat="1" x14ac:dyDescent="0.3">
      <c r="C642" s="226"/>
    </row>
    <row r="643" spans="3:3" s="45" customFormat="1" x14ac:dyDescent="0.3">
      <c r="C643" s="226"/>
    </row>
    <row r="644" spans="3:3" s="45" customFormat="1" x14ac:dyDescent="0.3">
      <c r="C644" s="226"/>
    </row>
    <row r="645" spans="3:3" s="45" customFormat="1" x14ac:dyDescent="0.3">
      <c r="C645" s="226"/>
    </row>
    <row r="646" spans="3:3" s="45" customFormat="1" x14ac:dyDescent="0.3">
      <c r="C646" s="226"/>
    </row>
    <row r="647" spans="3:3" s="45" customFormat="1" x14ac:dyDescent="0.3">
      <c r="C647" s="226"/>
    </row>
    <row r="648" spans="3:3" s="45" customFormat="1" x14ac:dyDescent="0.3">
      <c r="C648" s="226"/>
    </row>
    <row r="649" spans="3:3" s="45" customFormat="1" x14ac:dyDescent="0.3">
      <c r="C649" s="226"/>
    </row>
    <row r="650" spans="3:3" s="45" customFormat="1" x14ac:dyDescent="0.3">
      <c r="C650" s="226"/>
    </row>
    <row r="651" spans="3:3" s="45" customFormat="1" x14ac:dyDescent="0.3">
      <c r="C651" s="226"/>
    </row>
    <row r="652" spans="3:3" s="45" customFormat="1" x14ac:dyDescent="0.3">
      <c r="C652" s="226"/>
    </row>
    <row r="653" spans="3:3" s="45" customFormat="1" x14ac:dyDescent="0.3">
      <c r="C653" s="226"/>
    </row>
    <row r="654" spans="3:3" s="45" customFormat="1" x14ac:dyDescent="0.3">
      <c r="C654" s="226"/>
    </row>
    <row r="655" spans="3:3" s="45" customFormat="1" x14ac:dyDescent="0.3">
      <c r="C655" s="226"/>
    </row>
    <row r="656" spans="3:3" s="45" customFormat="1" x14ac:dyDescent="0.3">
      <c r="C656" s="226"/>
    </row>
    <row r="657" spans="3:3" s="45" customFormat="1" x14ac:dyDescent="0.3">
      <c r="C657" s="226"/>
    </row>
    <row r="658" spans="3:3" s="45" customFormat="1" x14ac:dyDescent="0.3">
      <c r="C658" s="226"/>
    </row>
    <row r="659" spans="3:3" s="45" customFormat="1" x14ac:dyDescent="0.3">
      <c r="C659" s="226"/>
    </row>
    <row r="660" spans="3:3" s="45" customFormat="1" x14ac:dyDescent="0.3">
      <c r="C660" s="226"/>
    </row>
    <row r="661" spans="3:3" s="45" customFormat="1" x14ac:dyDescent="0.3">
      <c r="C661" s="226"/>
    </row>
    <row r="662" spans="3:3" s="45" customFormat="1" x14ac:dyDescent="0.3">
      <c r="C662" s="226"/>
    </row>
    <row r="663" spans="3:3" s="45" customFormat="1" x14ac:dyDescent="0.3">
      <c r="C663" s="226"/>
    </row>
    <row r="664" spans="3:3" s="45" customFormat="1" x14ac:dyDescent="0.3">
      <c r="C664" s="226"/>
    </row>
    <row r="665" spans="3:3" s="45" customFormat="1" x14ac:dyDescent="0.3">
      <c r="C665" s="226"/>
    </row>
    <row r="666" spans="3:3" s="45" customFormat="1" x14ac:dyDescent="0.3">
      <c r="C666" s="226"/>
    </row>
    <row r="667" spans="3:3" s="45" customFormat="1" x14ac:dyDescent="0.3">
      <c r="C667" s="226"/>
    </row>
    <row r="668" spans="3:3" s="45" customFormat="1" x14ac:dyDescent="0.3">
      <c r="C668" s="226"/>
    </row>
    <row r="669" spans="3:3" s="45" customFormat="1" x14ac:dyDescent="0.3">
      <c r="C669" s="226"/>
    </row>
    <row r="670" spans="3:3" s="45" customFormat="1" x14ac:dyDescent="0.3">
      <c r="C670" s="226"/>
    </row>
    <row r="671" spans="3:3" s="45" customFormat="1" x14ac:dyDescent="0.3">
      <c r="C671" s="226"/>
    </row>
    <row r="672" spans="3:3" s="45" customFormat="1" x14ac:dyDescent="0.3">
      <c r="C672" s="226"/>
    </row>
    <row r="673" spans="3:3" s="45" customFormat="1" x14ac:dyDescent="0.3">
      <c r="C673" s="226"/>
    </row>
    <row r="674" spans="3:3" s="45" customFormat="1" x14ac:dyDescent="0.3">
      <c r="C674" s="226"/>
    </row>
    <row r="675" spans="3:3" s="45" customFormat="1" x14ac:dyDescent="0.3">
      <c r="C675" s="226"/>
    </row>
    <row r="676" spans="3:3" s="45" customFormat="1" x14ac:dyDescent="0.3">
      <c r="C676" s="226"/>
    </row>
    <row r="677" spans="3:3" s="45" customFormat="1" x14ac:dyDescent="0.3">
      <c r="C677" s="226"/>
    </row>
    <row r="678" spans="3:3" s="45" customFormat="1" x14ac:dyDescent="0.3">
      <c r="C678" s="226"/>
    </row>
    <row r="679" spans="3:3" s="45" customFormat="1" x14ac:dyDescent="0.3">
      <c r="C679" s="226"/>
    </row>
    <row r="680" spans="3:3" s="45" customFormat="1" x14ac:dyDescent="0.3">
      <c r="C680" s="226"/>
    </row>
    <row r="681" spans="3:3" s="45" customFormat="1" x14ac:dyDescent="0.3">
      <c r="C681" s="226"/>
    </row>
    <row r="682" spans="3:3" s="45" customFormat="1" x14ac:dyDescent="0.3">
      <c r="C682" s="226"/>
    </row>
    <row r="683" spans="3:3" s="45" customFormat="1" x14ac:dyDescent="0.3">
      <c r="C683" s="226"/>
    </row>
    <row r="684" spans="3:3" s="45" customFormat="1" x14ac:dyDescent="0.3">
      <c r="C684" s="226"/>
    </row>
    <row r="685" spans="3:3" s="45" customFormat="1" x14ac:dyDescent="0.3">
      <c r="C685" s="226"/>
    </row>
    <row r="686" spans="3:3" s="45" customFormat="1" x14ac:dyDescent="0.3">
      <c r="C686" s="226"/>
    </row>
    <row r="687" spans="3:3" s="45" customFormat="1" x14ac:dyDescent="0.3">
      <c r="C687" s="226"/>
    </row>
    <row r="688" spans="3:3" s="45" customFormat="1" x14ac:dyDescent="0.3">
      <c r="C688" s="226"/>
    </row>
    <row r="689" spans="3:3" s="45" customFormat="1" x14ac:dyDescent="0.3">
      <c r="C689" s="226"/>
    </row>
    <row r="690" spans="3:3" s="45" customFormat="1" x14ac:dyDescent="0.3">
      <c r="C690" s="226"/>
    </row>
    <row r="691" spans="3:3" s="45" customFormat="1" x14ac:dyDescent="0.3">
      <c r="C691" s="226"/>
    </row>
    <row r="692" spans="3:3" s="45" customFormat="1" x14ac:dyDescent="0.3">
      <c r="C692" s="226"/>
    </row>
    <row r="693" spans="3:3" s="45" customFormat="1" x14ac:dyDescent="0.3">
      <c r="C693" s="226"/>
    </row>
    <row r="694" spans="3:3" s="45" customFormat="1" x14ac:dyDescent="0.3">
      <c r="C694" s="226"/>
    </row>
    <row r="695" spans="3:3" s="45" customFormat="1" x14ac:dyDescent="0.3">
      <c r="C695" s="226"/>
    </row>
    <row r="696" spans="3:3" s="45" customFormat="1" x14ac:dyDescent="0.3">
      <c r="C696" s="226"/>
    </row>
    <row r="697" spans="3:3" s="45" customFormat="1" x14ac:dyDescent="0.3">
      <c r="C697" s="226"/>
    </row>
    <row r="698" spans="3:3" s="45" customFormat="1" x14ac:dyDescent="0.3">
      <c r="C698" s="226"/>
    </row>
    <row r="699" spans="3:3" s="45" customFormat="1" x14ac:dyDescent="0.3">
      <c r="C699" s="226"/>
    </row>
    <row r="700" spans="3:3" s="45" customFormat="1" x14ac:dyDescent="0.3">
      <c r="C700" s="226"/>
    </row>
    <row r="701" spans="3:3" s="45" customFormat="1" x14ac:dyDescent="0.3">
      <c r="C701" s="226"/>
    </row>
    <row r="702" spans="3:3" s="45" customFormat="1" x14ac:dyDescent="0.3">
      <c r="C702" s="226"/>
    </row>
    <row r="703" spans="3:3" s="45" customFormat="1" x14ac:dyDescent="0.3">
      <c r="C703" s="226"/>
    </row>
    <row r="704" spans="3:3" s="45" customFormat="1" x14ac:dyDescent="0.3">
      <c r="C704" s="226"/>
    </row>
    <row r="705" spans="3:3" s="45" customFormat="1" x14ac:dyDescent="0.3">
      <c r="C705" s="226"/>
    </row>
    <row r="706" spans="3:3" s="45" customFormat="1" x14ac:dyDescent="0.3">
      <c r="C706" s="226"/>
    </row>
    <row r="707" spans="3:3" s="45" customFormat="1" x14ac:dyDescent="0.3">
      <c r="C707" s="226"/>
    </row>
    <row r="708" spans="3:3" s="45" customFormat="1" x14ac:dyDescent="0.3">
      <c r="C708" s="226"/>
    </row>
    <row r="709" spans="3:3" s="45" customFormat="1" x14ac:dyDescent="0.3">
      <c r="C709" s="226"/>
    </row>
  </sheetData>
  <sheetProtection algorithmName="SHA-512" hashValue="M3Qn0inP9Ipah1UA+jzT0HrxltsFSf3fTgswcTXrtDZm9rKnees+Xhir8CIMqYWRfK0Tao821iCT99uLtVJVCg==" saltValue="3LxEBAEjt9FDifmGEH77oQ==" spinCount="100000" sheet="1" selectLockedCells="1"/>
  <mergeCells count="101">
    <mergeCell ref="C51:M51"/>
    <mergeCell ref="C39:M39"/>
    <mergeCell ref="C40:M40"/>
    <mergeCell ref="C41:M41"/>
    <mergeCell ref="C42:M42"/>
    <mergeCell ref="O2:O4"/>
    <mergeCell ref="O5:O9"/>
    <mergeCell ref="B116:M119"/>
    <mergeCell ref="C59:M59"/>
    <mergeCell ref="C60:M60"/>
    <mergeCell ref="C63:M69"/>
    <mergeCell ref="N20:T22"/>
    <mergeCell ref="C53:M53"/>
    <mergeCell ref="C54:M54"/>
    <mergeCell ref="C55:M55"/>
    <mergeCell ref="C56:M56"/>
    <mergeCell ref="C57:M57"/>
    <mergeCell ref="C58:M58"/>
    <mergeCell ref="C46:M46"/>
    <mergeCell ref="C22:M22"/>
    <mergeCell ref="C23:M23"/>
    <mergeCell ref="C24:M24"/>
    <mergeCell ref="C110:M110"/>
    <mergeCell ref="C111:M111"/>
    <mergeCell ref="C95:M95"/>
    <mergeCell ref="C75:I75"/>
    <mergeCell ref="C76:M76"/>
    <mergeCell ref="C112:M112"/>
    <mergeCell ref="B91:M91"/>
    <mergeCell ref="C92:M92"/>
    <mergeCell ref="C93:M93"/>
    <mergeCell ref="C94:M94"/>
    <mergeCell ref="C77:M77"/>
    <mergeCell ref="C79:M79"/>
    <mergeCell ref="B81:M81"/>
    <mergeCell ref="B82:M85"/>
    <mergeCell ref="B87:M87"/>
    <mergeCell ref="B88:M90"/>
    <mergeCell ref="C113:M113"/>
    <mergeCell ref="C107:M107"/>
    <mergeCell ref="C96:M96"/>
    <mergeCell ref="C97:M97"/>
    <mergeCell ref="B98:L98"/>
    <mergeCell ref="B99:M99"/>
    <mergeCell ref="B100:M100"/>
    <mergeCell ref="B101:M101"/>
    <mergeCell ref="B102:M102"/>
    <mergeCell ref="B103:M103"/>
    <mergeCell ref="B104:M104"/>
    <mergeCell ref="B105:M105"/>
    <mergeCell ref="B106:M106"/>
    <mergeCell ref="C108:M108"/>
    <mergeCell ref="C109:M109"/>
    <mergeCell ref="C44:M44"/>
    <mergeCell ref="C45:M45"/>
    <mergeCell ref="C49:M49"/>
    <mergeCell ref="C50:M50"/>
    <mergeCell ref="H4:J4"/>
    <mergeCell ref="B5:M5"/>
    <mergeCell ref="B6:E6"/>
    <mergeCell ref="F6:M6"/>
    <mergeCell ref="B2:G3"/>
    <mergeCell ref="H2:H3"/>
    <mergeCell ref="B16:M16"/>
    <mergeCell ref="C18:M18"/>
    <mergeCell ref="C19:M19"/>
    <mergeCell ref="C17:M17"/>
    <mergeCell ref="C26:M26"/>
    <mergeCell ref="C27:M27"/>
    <mergeCell ref="C28:M28"/>
    <mergeCell ref="C29:M29"/>
    <mergeCell ref="C30:M30"/>
    <mergeCell ref="C31:M31"/>
    <mergeCell ref="C32:M32"/>
    <mergeCell ref="C33:M33"/>
    <mergeCell ref="C47:M47"/>
    <mergeCell ref="C48:M48"/>
    <mergeCell ref="P77:Z77"/>
    <mergeCell ref="C78:E78"/>
    <mergeCell ref="P78:R78"/>
    <mergeCell ref="F78:L78"/>
    <mergeCell ref="B7:E7"/>
    <mergeCell ref="F7:M7"/>
    <mergeCell ref="B11:E11"/>
    <mergeCell ref="F11:M11"/>
    <mergeCell ref="B13:M13"/>
    <mergeCell ref="B14:M15"/>
    <mergeCell ref="B8:E8"/>
    <mergeCell ref="F8:M8"/>
    <mergeCell ref="B9:E9"/>
    <mergeCell ref="F9:M9"/>
    <mergeCell ref="B10:E10"/>
    <mergeCell ref="F10:M10"/>
    <mergeCell ref="C20:M20"/>
    <mergeCell ref="C21:M21"/>
    <mergeCell ref="B72:M72"/>
    <mergeCell ref="B73:M73"/>
    <mergeCell ref="C35:M35"/>
    <mergeCell ref="C36:M36"/>
    <mergeCell ref="C37:M37"/>
    <mergeCell ref="C38:M38"/>
  </mergeCells>
  <conditionalFormatting sqref="B116:M119">
    <cfRule type="containsText" dxfId="9" priority="3" operator="containsText" text="Please enter">
      <formula>NOT(ISERROR(SEARCH("Please enter",B116)))</formula>
    </cfRule>
  </conditionalFormatting>
  <conditionalFormatting sqref="C76:M76">
    <cfRule type="expression" dxfId="7" priority="1">
      <formula>$J$74="No"</formula>
    </cfRule>
    <cfRule type="expression" dxfId="6" priority="4">
      <formula>$J$74=0</formula>
    </cfRule>
    <cfRule type="expression" dxfId="5" priority="5">
      <formula>$J$74="No"</formula>
    </cfRule>
    <cfRule type="expression" dxfId="4" priority="9">
      <formula>$J$74="Yes"</formula>
    </cfRule>
    <cfRule type="notContainsBlanks" dxfId="3" priority="10">
      <formula>LEN(TRIM(C76))&gt;0</formula>
    </cfRule>
  </conditionalFormatting>
  <conditionalFormatting sqref="F78:L78">
    <cfRule type="expression" dxfId="2" priority="2">
      <formula>$J$74="Yes"</formula>
    </cfRule>
  </conditionalFormatting>
  <conditionalFormatting sqref="J74">
    <cfRule type="containsText" dxfId="1" priority="7" operator="containsText" text="No">
      <formula>NOT(ISERROR(SEARCH("No",J74)))</formula>
    </cfRule>
    <cfRule type="containsText" dxfId="0" priority="8" operator="containsText" text="Yes">
      <formula>NOT(ISERROR(SEARCH("Yes",J74)))</formula>
    </cfRule>
  </conditionalFormatting>
  <dataValidations count="5">
    <dataValidation type="list" allowBlank="1" showInputMessage="1" showErrorMessage="1" sqref="C18:M24" xr:uid="{8289F73B-D644-4B8D-8567-3484444602DE}">
      <formula1>INDIRECT($P$17)</formula1>
    </dataValidation>
    <dataValidation type="list" allowBlank="1" showInputMessage="1" showErrorMessage="1" sqref="C27:M33" xr:uid="{47F34645-F3F6-4FD0-9C3B-927AF28864DC}">
      <formula1>INDIRECT($P$26)</formula1>
    </dataValidation>
    <dataValidation type="list" allowBlank="1" showInputMessage="1" showErrorMessage="1" sqref="C36:M42 C52:M52" xr:uid="{44E24949-0740-47C8-A6AC-31EEAC43BCB6}">
      <formula1>INDIRECT($P$35)</formula1>
    </dataValidation>
    <dataValidation type="list" allowBlank="1" showInputMessage="1" showErrorMessage="1" sqref="C45:M51" xr:uid="{8B904551-4512-45B4-90A7-F6C88DE9312A}">
      <formula1>INDIRECT($P$44)</formula1>
    </dataValidation>
    <dataValidation type="list" allowBlank="1" showInputMessage="1" showErrorMessage="1" sqref="C54:M60" xr:uid="{A861B021-7F38-4D28-9172-13FE43A85784}">
      <formula1>INDIRECT($P$53)</formula1>
    </dataValidation>
  </dataValidations>
  <pageMargins left="0.19685039370078741" right="0.19685039370078741" top="0.19685039370078741" bottom="0.19685039370078741" header="0.31496062992125984" footer="0.19685039370078741"/>
  <pageSetup paperSize="9" scale="84" fitToHeight="6" orientation="portrait" horizontalDpi="360" verticalDpi="360" r:id="rId1"/>
  <headerFooter>
    <oddFooter>&amp;L&amp;8&amp;F - &amp;A - &amp;D&amp;R&amp;8Page &amp;P of &amp;N</oddFooter>
  </headerFooter>
  <rowBreaks count="1" manualBreakCount="1">
    <brk id="71"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6" operator="containsText" id="{C0D78A57-E42E-4C43-B280-5AB45F65E7E5}">
            <xm:f>NOT(ISERROR(SEARCH($S$76,C75)))</xm:f>
            <xm:f>$S$76</xm:f>
            <x14:dxf>
              <font>
                <b/>
                <i val="0"/>
              </font>
            </x14:dxf>
          </x14:cfRule>
          <xm:sqref>C75:I75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40CC77A-9A3C-4FCD-9889-7B8801ABFF74}">
          <x14:formula1>
            <xm:f>Data!$O$6:$O$7</xm:f>
          </x14:formula1>
          <xm:sqref>J74</xm:sqref>
        </x14:dataValidation>
        <x14:dataValidation type="list" allowBlank="1" showInputMessage="1" showErrorMessage="1" xr:uid="{EC744034-8A06-4D28-A386-435A096216CA}">
          <x14:formula1>
            <xm:f>Data!$D$41:$D$52</xm:f>
          </x14:formula1>
          <xm:sqref>C76:M76</xm:sqref>
        </x14:dataValidation>
        <x14:dataValidation type="list" allowBlank="1" showInputMessage="1" showErrorMessage="1" xr:uid="{4B977E78-F673-47F2-93C4-D90FEF5679E7}">
          <x14:formula1>
            <xm:f>Data!$A$20:$A$22</xm:f>
          </x14:formula1>
          <xm:sqref>F78</xm:sqref>
        </x14:dataValidation>
        <x14:dataValidation type="list" allowBlank="1" showInputMessage="1" showErrorMessage="1" xr:uid="{EAE65926-F9D2-4D05-929B-AFBB9B28C91A}">
          <x14:formula1>
            <xm:f>Data!$Y$7:$Y$17</xm:f>
          </x14:formula1>
          <xm:sqref>C17:M17 C26:M26 C35:M35 C44:M44 C53:M53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7C2C6-8A3E-4A6A-885F-4926DD1FABA2}">
  <sheetPr codeName="Sheet3"/>
  <dimension ref="A47:AG297"/>
  <sheetViews>
    <sheetView zoomScale="115" zoomScaleNormal="115" workbookViewId="0">
      <selection activeCell="M25" sqref="M25"/>
    </sheetView>
  </sheetViews>
  <sheetFormatPr defaultColWidth="9.109375" defaultRowHeight="14.4" x14ac:dyDescent="0.3"/>
  <cols>
    <col min="1" max="10" width="9.109375" style="220"/>
    <col min="11" max="27" width="9.109375" style="163"/>
    <col min="28" max="33" width="9.109375" style="220"/>
    <col min="34" max="16384" width="9.109375" style="40"/>
  </cols>
  <sheetData>
    <row r="47" s="163" customFormat="1" x14ac:dyDescent="0.3"/>
    <row r="48" s="163" customFormat="1" x14ac:dyDescent="0.3"/>
    <row r="49" s="163" customFormat="1" x14ac:dyDescent="0.3"/>
    <row r="50" s="163" customFormat="1" x14ac:dyDescent="0.3"/>
    <row r="51" s="163" customFormat="1" x14ac:dyDescent="0.3"/>
    <row r="52" s="163" customFormat="1" x14ac:dyDescent="0.3"/>
    <row r="53" s="163" customFormat="1" x14ac:dyDescent="0.3"/>
    <row r="54" s="163" customFormat="1" x14ac:dyDescent="0.3"/>
    <row r="55" s="163" customFormat="1" x14ac:dyDescent="0.3"/>
    <row r="56" s="163" customFormat="1" x14ac:dyDescent="0.3"/>
    <row r="57" s="163" customFormat="1" x14ac:dyDescent="0.3"/>
    <row r="58" s="163" customFormat="1" x14ac:dyDescent="0.3"/>
    <row r="59" s="163" customFormat="1" x14ac:dyDescent="0.3"/>
    <row r="60" s="163" customFormat="1" x14ac:dyDescent="0.3"/>
    <row r="61" s="163" customFormat="1" x14ac:dyDescent="0.3"/>
    <row r="62" s="163" customFormat="1" x14ac:dyDescent="0.3"/>
    <row r="63" s="163" customFormat="1" x14ac:dyDescent="0.3"/>
    <row r="64" s="163" customFormat="1" x14ac:dyDescent="0.3"/>
    <row r="65" s="163" customFormat="1" x14ac:dyDescent="0.3"/>
    <row r="66" s="163" customFormat="1" x14ac:dyDescent="0.3"/>
    <row r="67" s="163" customFormat="1" x14ac:dyDescent="0.3"/>
    <row r="68" s="163" customFormat="1" x14ac:dyDescent="0.3"/>
    <row r="69" s="163" customFormat="1" x14ac:dyDescent="0.3"/>
    <row r="70" s="163" customFormat="1" x14ac:dyDescent="0.3"/>
    <row r="71" s="163" customFormat="1" x14ac:dyDescent="0.3"/>
    <row r="72" s="163" customFormat="1" x14ac:dyDescent="0.3"/>
    <row r="73" s="163" customFormat="1" x14ac:dyDescent="0.3"/>
    <row r="74" s="163" customFormat="1" x14ac:dyDescent="0.3"/>
    <row r="75" s="163" customFormat="1" x14ac:dyDescent="0.3"/>
    <row r="76" s="163" customFormat="1" x14ac:dyDescent="0.3"/>
    <row r="77" s="163" customFormat="1" x14ac:dyDescent="0.3"/>
    <row r="78" s="163" customFormat="1" x14ac:dyDescent="0.3"/>
    <row r="79" s="163" customFormat="1" x14ac:dyDescent="0.3"/>
    <row r="80" s="163" customFormat="1" x14ac:dyDescent="0.3"/>
    <row r="81" s="163" customFormat="1" x14ac:dyDescent="0.3"/>
    <row r="82" s="163" customFormat="1" x14ac:dyDescent="0.3"/>
    <row r="83" s="163" customFormat="1" x14ac:dyDescent="0.3"/>
    <row r="84" s="163" customFormat="1" x14ac:dyDescent="0.3"/>
    <row r="85" s="163" customFormat="1" x14ac:dyDescent="0.3"/>
    <row r="86" s="163" customFormat="1" x14ac:dyDescent="0.3"/>
    <row r="87" s="163" customFormat="1" x14ac:dyDescent="0.3"/>
    <row r="88" s="163" customFormat="1" x14ac:dyDescent="0.3"/>
    <row r="89" s="163" customFormat="1" x14ac:dyDescent="0.3"/>
    <row r="90" s="163" customFormat="1" x14ac:dyDescent="0.3"/>
    <row r="91" s="163" customFormat="1" x14ac:dyDescent="0.3"/>
    <row r="92" s="163" customFormat="1" x14ac:dyDescent="0.3"/>
    <row r="93" s="163" customFormat="1" x14ac:dyDescent="0.3"/>
    <row r="94" s="163" customFormat="1" x14ac:dyDescent="0.3"/>
    <row r="95" s="163" customFormat="1" x14ac:dyDescent="0.3"/>
    <row r="96" s="163" customFormat="1" x14ac:dyDescent="0.3"/>
    <row r="97" s="163" customFormat="1" x14ac:dyDescent="0.3"/>
    <row r="98" s="163" customFormat="1" x14ac:dyDescent="0.3"/>
    <row r="99" s="163" customFormat="1" x14ac:dyDescent="0.3"/>
    <row r="100" s="163" customFormat="1" x14ac:dyDescent="0.3"/>
    <row r="101" s="163" customFormat="1" x14ac:dyDescent="0.3"/>
    <row r="102" s="163" customFormat="1" x14ac:dyDescent="0.3"/>
    <row r="103" s="163" customFormat="1" x14ac:dyDescent="0.3"/>
    <row r="104" s="163" customFormat="1" x14ac:dyDescent="0.3"/>
    <row r="105" s="163" customFormat="1" x14ac:dyDescent="0.3"/>
    <row r="106" s="163" customFormat="1" x14ac:dyDescent="0.3"/>
    <row r="107" s="163" customFormat="1" x14ac:dyDescent="0.3"/>
    <row r="108" s="163" customFormat="1" x14ac:dyDescent="0.3"/>
    <row r="109" s="163" customFormat="1" x14ac:dyDescent="0.3"/>
    <row r="110" s="163" customFormat="1" x14ac:dyDescent="0.3"/>
    <row r="111" s="163" customFormat="1" x14ac:dyDescent="0.3"/>
    <row r="112" s="163" customFormat="1" x14ac:dyDescent="0.3"/>
    <row r="113" s="163" customFormat="1" x14ac:dyDescent="0.3"/>
    <row r="114" s="163" customFormat="1" x14ac:dyDescent="0.3"/>
    <row r="115" s="163" customFormat="1" x14ac:dyDescent="0.3"/>
    <row r="116" s="163" customFormat="1" x14ac:dyDescent="0.3"/>
    <row r="117" s="163" customFormat="1" x14ac:dyDescent="0.3"/>
    <row r="118" s="163" customFormat="1" x14ac:dyDescent="0.3"/>
    <row r="119" s="163" customFormat="1" x14ac:dyDescent="0.3"/>
    <row r="120" s="163" customFormat="1" x14ac:dyDescent="0.3"/>
    <row r="121" s="163" customFormat="1" x14ac:dyDescent="0.3"/>
    <row r="122" s="163" customFormat="1" x14ac:dyDescent="0.3"/>
    <row r="123" s="163" customFormat="1" x14ac:dyDescent="0.3"/>
    <row r="124" s="163" customFormat="1" x14ac:dyDescent="0.3"/>
    <row r="125" s="163" customFormat="1" x14ac:dyDescent="0.3"/>
    <row r="126" s="163" customFormat="1" x14ac:dyDescent="0.3"/>
    <row r="127" s="163" customFormat="1" x14ac:dyDescent="0.3"/>
    <row r="128" s="163" customFormat="1" x14ac:dyDescent="0.3"/>
    <row r="129" s="163" customFormat="1" x14ac:dyDescent="0.3"/>
    <row r="130" s="163" customFormat="1" x14ac:dyDescent="0.3"/>
    <row r="131" s="163" customFormat="1" x14ac:dyDescent="0.3"/>
    <row r="132" s="163" customFormat="1" x14ac:dyDescent="0.3"/>
    <row r="133" s="163" customFormat="1" x14ac:dyDescent="0.3"/>
    <row r="134" s="163" customFormat="1" x14ac:dyDescent="0.3"/>
    <row r="135" s="163" customFormat="1" x14ac:dyDescent="0.3"/>
    <row r="136" s="163" customFormat="1" x14ac:dyDescent="0.3"/>
    <row r="137" s="163" customFormat="1" x14ac:dyDescent="0.3"/>
    <row r="138" s="163" customFormat="1" x14ac:dyDescent="0.3"/>
    <row r="139" s="163" customFormat="1" x14ac:dyDescent="0.3"/>
    <row r="140" s="163" customFormat="1" x14ac:dyDescent="0.3"/>
    <row r="141" s="163" customFormat="1" x14ac:dyDescent="0.3"/>
    <row r="142" s="163" customFormat="1" x14ac:dyDescent="0.3"/>
    <row r="143" s="163" customFormat="1" x14ac:dyDescent="0.3"/>
    <row r="144" s="163" customFormat="1" x14ac:dyDescent="0.3"/>
    <row r="145" s="163" customFormat="1" x14ac:dyDescent="0.3"/>
    <row r="146" s="163" customFormat="1" x14ac:dyDescent="0.3"/>
    <row r="147" s="163" customFormat="1" x14ac:dyDescent="0.3"/>
    <row r="148" s="163" customFormat="1" x14ac:dyDescent="0.3"/>
    <row r="149" s="163" customFormat="1" x14ac:dyDescent="0.3"/>
    <row r="150" s="163" customFormat="1" x14ac:dyDescent="0.3"/>
    <row r="151" s="163" customFormat="1" x14ac:dyDescent="0.3"/>
    <row r="152" s="163" customFormat="1" x14ac:dyDescent="0.3"/>
    <row r="153" s="163" customFormat="1" x14ac:dyDescent="0.3"/>
    <row r="154" s="163" customFormat="1" x14ac:dyDescent="0.3"/>
    <row r="155" s="163" customFormat="1" x14ac:dyDescent="0.3"/>
    <row r="156" s="163" customFormat="1" x14ac:dyDescent="0.3"/>
    <row r="157" s="163" customFormat="1" x14ac:dyDescent="0.3"/>
    <row r="158" s="163" customFormat="1" x14ac:dyDescent="0.3"/>
    <row r="159" s="163" customFormat="1" x14ac:dyDescent="0.3"/>
    <row r="160" s="163" customFormat="1" x14ac:dyDescent="0.3"/>
    <row r="161" s="163" customFormat="1" x14ac:dyDescent="0.3"/>
    <row r="162" s="163" customFormat="1" x14ac:dyDescent="0.3"/>
    <row r="163" s="163" customFormat="1" x14ac:dyDescent="0.3"/>
    <row r="164" s="163" customFormat="1" x14ac:dyDescent="0.3"/>
    <row r="165" s="163" customFormat="1" x14ac:dyDescent="0.3"/>
    <row r="166" s="163" customFormat="1" x14ac:dyDescent="0.3"/>
    <row r="167" s="163" customFormat="1" x14ac:dyDescent="0.3"/>
    <row r="168" s="163" customFormat="1" x14ac:dyDescent="0.3"/>
    <row r="169" s="163" customFormat="1" x14ac:dyDescent="0.3"/>
    <row r="170" s="163" customFormat="1" x14ac:dyDescent="0.3"/>
    <row r="171" s="163" customFormat="1" x14ac:dyDescent="0.3"/>
    <row r="172" s="163" customFormat="1" x14ac:dyDescent="0.3"/>
    <row r="173" s="163" customFormat="1" x14ac:dyDescent="0.3"/>
    <row r="174" s="163" customFormat="1" x14ac:dyDescent="0.3"/>
    <row r="175" s="163" customFormat="1" x14ac:dyDescent="0.3"/>
    <row r="176" s="163" customFormat="1" x14ac:dyDescent="0.3"/>
    <row r="177" s="163" customFormat="1" x14ac:dyDescent="0.3"/>
    <row r="178" s="163" customFormat="1" x14ac:dyDescent="0.3"/>
    <row r="179" s="163" customFormat="1" x14ac:dyDescent="0.3"/>
    <row r="180" s="163" customFormat="1" x14ac:dyDescent="0.3"/>
    <row r="181" s="163" customFormat="1" x14ac:dyDescent="0.3"/>
    <row r="182" s="163" customFormat="1" x14ac:dyDescent="0.3"/>
    <row r="183" s="163" customFormat="1" x14ac:dyDescent="0.3"/>
    <row r="184" s="163" customFormat="1" x14ac:dyDescent="0.3"/>
    <row r="185" s="163" customFormat="1" x14ac:dyDescent="0.3"/>
    <row r="186" s="163" customFormat="1" x14ac:dyDescent="0.3"/>
    <row r="187" s="163" customFormat="1" x14ac:dyDescent="0.3"/>
    <row r="188" s="163" customFormat="1" x14ac:dyDescent="0.3"/>
    <row r="189" s="163" customFormat="1" x14ac:dyDescent="0.3"/>
    <row r="190" s="163" customFormat="1" x14ac:dyDescent="0.3"/>
    <row r="191" s="163" customFormat="1" x14ac:dyDescent="0.3"/>
    <row r="192" s="163" customFormat="1" x14ac:dyDescent="0.3"/>
    <row r="193" s="163" customFormat="1" x14ac:dyDescent="0.3"/>
    <row r="194" s="163" customFormat="1" x14ac:dyDescent="0.3"/>
    <row r="195" s="163" customFormat="1" x14ac:dyDescent="0.3"/>
    <row r="196" s="163" customFormat="1" x14ac:dyDescent="0.3"/>
    <row r="197" s="163" customFormat="1" x14ac:dyDescent="0.3"/>
    <row r="198" s="163" customFormat="1" x14ac:dyDescent="0.3"/>
    <row r="199" s="163" customFormat="1" x14ac:dyDescent="0.3"/>
    <row r="200" s="163" customFormat="1" x14ac:dyDescent="0.3"/>
    <row r="201" s="163" customFormat="1" x14ac:dyDescent="0.3"/>
    <row r="202" s="163" customFormat="1" x14ac:dyDescent="0.3"/>
    <row r="203" s="163" customFormat="1" x14ac:dyDescent="0.3"/>
    <row r="204" s="163" customFormat="1" x14ac:dyDescent="0.3"/>
    <row r="205" s="163" customFormat="1" x14ac:dyDescent="0.3"/>
    <row r="206" s="163" customFormat="1" x14ac:dyDescent="0.3"/>
    <row r="207" s="163" customFormat="1" x14ac:dyDescent="0.3"/>
    <row r="208" s="163" customFormat="1" x14ac:dyDescent="0.3"/>
    <row r="209" s="163" customFormat="1" x14ac:dyDescent="0.3"/>
    <row r="210" s="163" customFormat="1" x14ac:dyDescent="0.3"/>
    <row r="211" s="163" customFormat="1" x14ac:dyDescent="0.3"/>
    <row r="212" s="163" customFormat="1" x14ac:dyDescent="0.3"/>
    <row r="213" s="163" customFormat="1" x14ac:dyDescent="0.3"/>
    <row r="214" s="163" customFormat="1" x14ac:dyDescent="0.3"/>
    <row r="215" s="163" customFormat="1" x14ac:dyDescent="0.3"/>
    <row r="216" s="163" customFormat="1" x14ac:dyDescent="0.3"/>
    <row r="217" s="163" customFormat="1" x14ac:dyDescent="0.3"/>
    <row r="218" s="163" customFormat="1" x14ac:dyDescent="0.3"/>
    <row r="219" s="163" customFormat="1" x14ac:dyDescent="0.3"/>
    <row r="220" s="163" customFormat="1" x14ac:dyDescent="0.3"/>
    <row r="221" s="163" customFormat="1" x14ac:dyDescent="0.3"/>
    <row r="222" s="163" customFormat="1" x14ac:dyDescent="0.3"/>
    <row r="223" s="163" customFormat="1" x14ac:dyDescent="0.3"/>
    <row r="224" s="163" customFormat="1" x14ac:dyDescent="0.3"/>
    <row r="225" s="163" customFormat="1" x14ac:dyDescent="0.3"/>
    <row r="226" s="163" customFormat="1" x14ac:dyDescent="0.3"/>
    <row r="227" s="163" customFormat="1" x14ac:dyDescent="0.3"/>
    <row r="228" s="163" customFormat="1" x14ac:dyDescent="0.3"/>
    <row r="229" s="163" customFormat="1" x14ac:dyDescent="0.3"/>
    <row r="230" s="163" customFormat="1" x14ac:dyDescent="0.3"/>
    <row r="231" s="163" customFormat="1" x14ac:dyDescent="0.3"/>
    <row r="232" s="163" customFormat="1" x14ac:dyDescent="0.3"/>
    <row r="233" s="163" customFormat="1" x14ac:dyDescent="0.3"/>
    <row r="234" s="163" customFormat="1" x14ac:dyDescent="0.3"/>
    <row r="235" s="163" customFormat="1" x14ac:dyDescent="0.3"/>
    <row r="236" s="163" customFormat="1" x14ac:dyDescent="0.3"/>
    <row r="237" s="163" customFormat="1" x14ac:dyDescent="0.3"/>
    <row r="238" s="163" customFormat="1" x14ac:dyDescent="0.3"/>
    <row r="239" s="163" customFormat="1" x14ac:dyDescent="0.3"/>
    <row r="240" s="163" customFormat="1" x14ac:dyDescent="0.3"/>
    <row r="241" s="163" customFormat="1" x14ac:dyDescent="0.3"/>
    <row r="242" s="163" customFormat="1" x14ac:dyDescent="0.3"/>
    <row r="243" s="163" customFormat="1" x14ac:dyDescent="0.3"/>
    <row r="244" s="163" customFormat="1" x14ac:dyDescent="0.3"/>
    <row r="245" s="163" customFormat="1" x14ac:dyDescent="0.3"/>
    <row r="246" s="163" customFormat="1" x14ac:dyDescent="0.3"/>
    <row r="247" s="163" customFormat="1" x14ac:dyDescent="0.3"/>
    <row r="248" s="163" customFormat="1" x14ac:dyDescent="0.3"/>
    <row r="249" s="163" customFormat="1" x14ac:dyDescent="0.3"/>
    <row r="250" s="163" customFormat="1" x14ac:dyDescent="0.3"/>
    <row r="251" s="163" customFormat="1" x14ac:dyDescent="0.3"/>
    <row r="252" s="163" customFormat="1" x14ac:dyDescent="0.3"/>
    <row r="253" s="163" customFormat="1" x14ac:dyDescent="0.3"/>
    <row r="254" s="163" customFormat="1" x14ac:dyDescent="0.3"/>
    <row r="255" s="163" customFormat="1" x14ac:dyDescent="0.3"/>
    <row r="256" s="163" customFormat="1" x14ac:dyDescent="0.3"/>
    <row r="257" s="163" customFormat="1" x14ac:dyDescent="0.3"/>
    <row r="258" s="163" customFormat="1" x14ac:dyDescent="0.3"/>
    <row r="259" s="163" customFormat="1" x14ac:dyDescent="0.3"/>
    <row r="260" s="163" customFormat="1" x14ac:dyDescent="0.3"/>
    <row r="261" s="163" customFormat="1" x14ac:dyDescent="0.3"/>
    <row r="262" s="163" customFormat="1" x14ac:dyDescent="0.3"/>
    <row r="263" s="163" customFormat="1" x14ac:dyDescent="0.3"/>
    <row r="264" s="163" customFormat="1" x14ac:dyDescent="0.3"/>
    <row r="265" s="163" customFormat="1" x14ac:dyDescent="0.3"/>
    <row r="266" s="163" customFormat="1" x14ac:dyDescent="0.3"/>
    <row r="267" s="163" customFormat="1" x14ac:dyDescent="0.3"/>
    <row r="268" s="163" customFormat="1" x14ac:dyDescent="0.3"/>
    <row r="269" s="163" customFormat="1" x14ac:dyDescent="0.3"/>
    <row r="270" s="163" customFormat="1" x14ac:dyDescent="0.3"/>
    <row r="271" s="163" customFormat="1" x14ac:dyDescent="0.3"/>
    <row r="272" s="163" customFormat="1" x14ac:dyDescent="0.3"/>
    <row r="273" s="163" customFormat="1" x14ac:dyDescent="0.3"/>
    <row r="274" s="163" customFormat="1" x14ac:dyDescent="0.3"/>
    <row r="275" s="163" customFormat="1" x14ac:dyDescent="0.3"/>
    <row r="276" s="163" customFormat="1" x14ac:dyDescent="0.3"/>
    <row r="277" s="163" customFormat="1" x14ac:dyDescent="0.3"/>
    <row r="278" s="163" customFormat="1" x14ac:dyDescent="0.3"/>
    <row r="279" s="163" customFormat="1" x14ac:dyDescent="0.3"/>
    <row r="280" s="163" customFormat="1" x14ac:dyDescent="0.3"/>
    <row r="281" s="163" customFormat="1" x14ac:dyDescent="0.3"/>
    <row r="282" s="163" customFormat="1" x14ac:dyDescent="0.3"/>
    <row r="283" s="163" customFormat="1" x14ac:dyDescent="0.3"/>
    <row r="284" s="163" customFormat="1" x14ac:dyDescent="0.3"/>
    <row r="285" s="163" customFormat="1" x14ac:dyDescent="0.3"/>
    <row r="286" s="163" customFormat="1" x14ac:dyDescent="0.3"/>
    <row r="287" s="163" customFormat="1" x14ac:dyDescent="0.3"/>
    <row r="288" s="163" customFormat="1" x14ac:dyDescent="0.3"/>
    <row r="289" s="163" customFormat="1" x14ac:dyDescent="0.3"/>
    <row r="290" s="163" customFormat="1" x14ac:dyDescent="0.3"/>
    <row r="291" s="163" customFormat="1" x14ac:dyDescent="0.3"/>
    <row r="292" s="163" customFormat="1" x14ac:dyDescent="0.3"/>
    <row r="293" s="163" customFormat="1" x14ac:dyDescent="0.3"/>
    <row r="294" s="163" customFormat="1" x14ac:dyDescent="0.3"/>
    <row r="295" s="163" customFormat="1" x14ac:dyDescent="0.3"/>
    <row r="296" s="163" customFormat="1" x14ac:dyDescent="0.3"/>
    <row r="297" s="163" customFormat="1" x14ac:dyDescent="0.3"/>
  </sheetData>
  <sheetProtection algorithmName="SHA-512" hashValue="2p8ld5OloqWsKhl9d8KRUhz0q51II4h8rIMnJNlCH/zEuFxjNQv+FfIunSrjOtzjPjhoyonfgZS/8pWXAoYwqQ==" saltValue="FLd+tKyXiPTngyzExcYoWw==" spinCount="100000" sheet="1" objects="1" scenarios="1" selectLockedCells="1" selectUnlockedCells="1"/>
  <pageMargins left="0.19685039370078741" right="0.19685039370078741" top="0.19685039370078741" bottom="0.19685039370078741" header="0" footer="0"/>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Z50"/>
  <sheetViews>
    <sheetView zoomScale="70" zoomScaleNormal="70" workbookViewId="0">
      <selection activeCell="D25" sqref="D25"/>
    </sheetView>
  </sheetViews>
  <sheetFormatPr defaultRowHeight="14.4" x14ac:dyDescent="0.3"/>
  <cols>
    <col min="1" max="1" width="36.88671875" style="377" bestFit="1" customWidth="1"/>
    <col min="2" max="2" width="40.5546875" style="378" customWidth="1"/>
    <col min="3" max="3" width="4.109375" style="379" customWidth="1"/>
    <col min="4" max="4" width="113.88671875" style="378" customWidth="1"/>
    <col min="5" max="5" width="11.88671875" style="379" customWidth="1"/>
    <col min="9" max="9" width="29.6640625" customWidth="1"/>
    <col min="10" max="12" width="18.109375" customWidth="1"/>
    <col min="13" max="13" width="18.109375" style="1" customWidth="1"/>
    <col min="16" max="16" width="4.33203125" customWidth="1"/>
    <col min="17" max="17" width="14.5546875" bestFit="1" customWidth="1"/>
    <col min="18" max="18" width="4.5546875" customWidth="1"/>
    <col min="19" max="19" width="37.6640625" customWidth="1"/>
    <col min="21" max="21" width="40" customWidth="1"/>
    <col min="23" max="23" width="21.88671875" customWidth="1"/>
    <col min="25" max="25" width="76.109375" customWidth="1"/>
  </cols>
  <sheetData>
    <row r="1" spans="1:26" x14ac:dyDescent="0.3">
      <c r="I1" s="3" t="s">
        <v>14</v>
      </c>
    </row>
    <row r="3" spans="1:26" s="4" customFormat="1" ht="22.5" customHeight="1" x14ac:dyDescent="0.3">
      <c r="A3" s="380" t="s">
        <v>323</v>
      </c>
      <c r="B3" s="381"/>
      <c r="C3" s="382"/>
      <c r="D3" s="381"/>
      <c r="E3" s="382"/>
      <c r="F3" s="383" t="s">
        <v>324</v>
      </c>
      <c r="I3" s="1274" t="s">
        <v>0</v>
      </c>
      <c r="J3" s="1274"/>
      <c r="K3" s="1274"/>
      <c r="L3" s="39"/>
      <c r="M3" s="27"/>
    </row>
    <row r="4" spans="1:26" s="4" customFormat="1" ht="22.5" customHeight="1" x14ac:dyDescent="0.3">
      <c r="A4" s="384"/>
      <c r="B4" s="378" t="s">
        <v>325</v>
      </c>
      <c r="C4" s="385" t="s">
        <v>326</v>
      </c>
      <c r="D4" s="386" t="s">
        <v>327</v>
      </c>
      <c r="E4" s="385" t="s">
        <v>328</v>
      </c>
      <c r="I4" s="39"/>
      <c r="J4" s="1272" t="s">
        <v>57</v>
      </c>
      <c r="K4" s="1272"/>
      <c r="L4" s="31" t="s">
        <v>45</v>
      </c>
      <c r="M4" s="27"/>
    </row>
    <row r="5" spans="1:26" ht="62.25" customHeight="1" x14ac:dyDescent="0.3">
      <c r="A5" s="1275" t="s">
        <v>329</v>
      </c>
      <c r="B5" s="378" t="s">
        <v>519</v>
      </c>
      <c r="C5" s="379" t="s">
        <v>330</v>
      </c>
      <c r="D5" s="377" t="s">
        <v>331</v>
      </c>
      <c r="E5" s="379" t="s">
        <v>332</v>
      </c>
      <c r="F5" t="s">
        <v>333</v>
      </c>
      <c r="I5" s="6" t="s">
        <v>1</v>
      </c>
      <c r="J5" s="32" t="s">
        <v>58</v>
      </c>
      <c r="K5" s="33" t="s">
        <v>59</v>
      </c>
      <c r="L5" s="14" t="s">
        <v>60</v>
      </c>
      <c r="M5" s="14" t="s">
        <v>50</v>
      </c>
      <c r="N5" s="2"/>
      <c r="O5" s="38" t="s">
        <v>28</v>
      </c>
      <c r="Q5" s="1270" t="s">
        <v>61</v>
      </c>
      <c r="R5" s="1271"/>
      <c r="S5" s="42" t="s">
        <v>271</v>
      </c>
      <c r="T5" s="43" t="s">
        <v>270</v>
      </c>
      <c r="U5" s="44" t="s">
        <v>269</v>
      </c>
    </row>
    <row r="6" spans="1:26" x14ac:dyDescent="0.3">
      <c r="A6" s="1275"/>
      <c r="B6" s="387" t="s">
        <v>334</v>
      </c>
      <c r="C6" s="388" t="s">
        <v>335</v>
      </c>
      <c r="D6" s="377" t="s">
        <v>336</v>
      </c>
      <c r="E6" s="379" t="s">
        <v>332</v>
      </c>
      <c r="F6" t="s">
        <v>333</v>
      </c>
      <c r="I6" s="6"/>
      <c r="J6" s="7">
        <v>2</v>
      </c>
      <c r="K6" s="14">
        <v>1</v>
      </c>
      <c r="L6" s="14"/>
      <c r="M6" s="14"/>
      <c r="N6" s="2"/>
      <c r="O6" s="26" t="s">
        <v>25</v>
      </c>
      <c r="Q6" t="s">
        <v>43</v>
      </c>
      <c r="R6">
        <v>2</v>
      </c>
      <c r="S6" s="41"/>
      <c r="T6" s="41"/>
      <c r="U6" s="41"/>
      <c r="Y6" s="3" t="s">
        <v>482</v>
      </c>
      <c r="Z6" s="3" t="s">
        <v>481</v>
      </c>
    </row>
    <row r="7" spans="1:26" x14ac:dyDescent="0.3">
      <c r="A7" s="389" t="s">
        <v>337</v>
      </c>
      <c r="B7" s="378" t="s">
        <v>338</v>
      </c>
      <c r="C7" s="379" t="s">
        <v>339</v>
      </c>
      <c r="D7" s="377" t="s">
        <v>340</v>
      </c>
      <c r="E7" s="379" t="s">
        <v>332</v>
      </c>
      <c r="F7" t="s">
        <v>341</v>
      </c>
      <c r="I7" s="12" t="s">
        <v>2</v>
      </c>
      <c r="J7" s="16">
        <v>8000</v>
      </c>
      <c r="K7" s="17">
        <v>10000</v>
      </c>
      <c r="L7" s="17">
        <v>4000</v>
      </c>
      <c r="M7" s="20" t="s">
        <v>47</v>
      </c>
      <c r="O7" s="26" t="s">
        <v>26</v>
      </c>
      <c r="Q7" t="s">
        <v>42</v>
      </c>
      <c r="R7">
        <v>3</v>
      </c>
      <c r="S7" s="41"/>
      <c r="T7" s="41"/>
      <c r="U7" s="41"/>
      <c r="Y7" t="s">
        <v>482</v>
      </c>
      <c r="Z7" s="3" t="s">
        <v>483</v>
      </c>
    </row>
    <row r="8" spans="1:26" x14ac:dyDescent="0.3">
      <c r="A8" s="389"/>
      <c r="B8" s="378" t="s">
        <v>342</v>
      </c>
      <c r="C8" s="379" t="s">
        <v>343</v>
      </c>
      <c r="D8" s="377" t="s">
        <v>344</v>
      </c>
      <c r="E8" s="379" t="s">
        <v>332</v>
      </c>
      <c r="F8" t="s">
        <v>345</v>
      </c>
      <c r="I8" s="13" t="s">
        <v>3</v>
      </c>
      <c r="J8" s="15">
        <v>8000</v>
      </c>
      <c r="K8" s="18">
        <v>10000</v>
      </c>
      <c r="L8" s="17">
        <v>4000</v>
      </c>
      <c r="M8" s="20" t="s">
        <v>47</v>
      </c>
      <c r="O8" s="26" t="s">
        <v>27</v>
      </c>
      <c r="Q8" t="s">
        <v>45</v>
      </c>
      <c r="R8">
        <v>4</v>
      </c>
      <c r="S8" t="s">
        <v>65</v>
      </c>
      <c r="T8" t="s">
        <v>45</v>
      </c>
      <c r="U8" t="s">
        <v>120</v>
      </c>
      <c r="Y8" t="s">
        <v>484</v>
      </c>
      <c r="Z8" t="s">
        <v>341</v>
      </c>
    </row>
    <row r="9" spans="1:26" x14ac:dyDescent="0.3">
      <c r="A9" s="389"/>
      <c r="B9" s="378" t="s">
        <v>346</v>
      </c>
      <c r="C9" s="379" t="s">
        <v>347</v>
      </c>
      <c r="D9" s="377" t="s">
        <v>348</v>
      </c>
      <c r="E9" s="379" t="s">
        <v>332</v>
      </c>
      <c r="F9" t="s">
        <v>349</v>
      </c>
      <c r="I9" s="10" t="s">
        <v>9</v>
      </c>
      <c r="J9" s="15">
        <v>8000</v>
      </c>
      <c r="K9" s="19">
        <v>10000</v>
      </c>
      <c r="L9" s="17">
        <v>4000</v>
      </c>
      <c r="M9" s="20" t="s">
        <v>47</v>
      </c>
      <c r="Q9" t="s">
        <v>46</v>
      </c>
      <c r="R9">
        <v>5</v>
      </c>
      <c r="S9" t="s">
        <v>66</v>
      </c>
      <c r="T9" t="s">
        <v>46</v>
      </c>
      <c r="U9" t="s">
        <v>120</v>
      </c>
      <c r="Y9" t="s">
        <v>485</v>
      </c>
      <c r="Z9" t="s">
        <v>349</v>
      </c>
    </row>
    <row r="10" spans="1:26" x14ac:dyDescent="0.3">
      <c r="A10" s="389"/>
      <c r="B10" s="378" t="s">
        <v>350</v>
      </c>
      <c r="C10" s="379" t="s">
        <v>351</v>
      </c>
      <c r="D10" s="377" t="s">
        <v>352</v>
      </c>
      <c r="E10" s="379" t="s">
        <v>353</v>
      </c>
      <c r="F10" t="s">
        <v>345</v>
      </c>
      <c r="I10" s="10" t="s">
        <v>4</v>
      </c>
      <c r="J10" s="15">
        <v>8000</v>
      </c>
      <c r="K10" s="19">
        <v>10000</v>
      </c>
      <c r="L10" s="17">
        <v>4000</v>
      </c>
      <c r="M10" s="20" t="s">
        <v>47</v>
      </c>
      <c r="Q10" s="538" t="s">
        <v>120</v>
      </c>
      <c r="R10" s="538">
        <v>7</v>
      </c>
      <c r="S10" s="538" t="s">
        <v>122</v>
      </c>
      <c r="T10" s="538" t="s">
        <v>224</v>
      </c>
      <c r="U10" s="538" t="s">
        <v>557</v>
      </c>
      <c r="Y10" s="377" t="s">
        <v>564</v>
      </c>
      <c r="Z10" s="377" t="s">
        <v>561</v>
      </c>
    </row>
    <row r="11" spans="1:26" x14ac:dyDescent="0.3">
      <c r="A11" s="389"/>
      <c r="B11" s="378" t="s">
        <v>354</v>
      </c>
      <c r="C11" s="379" t="s">
        <v>355</v>
      </c>
      <c r="D11" s="377" t="s">
        <v>356</v>
      </c>
      <c r="E11" s="379" t="s">
        <v>353</v>
      </c>
      <c r="F11" t="s">
        <v>349</v>
      </c>
      <c r="I11" s="12" t="s">
        <v>6</v>
      </c>
      <c r="J11" s="16">
        <v>8000</v>
      </c>
      <c r="K11" s="17">
        <v>10000</v>
      </c>
      <c r="L11" s="17">
        <v>0</v>
      </c>
      <c r="M11" s="20" t="s">
        <v>48</v>
      </c>
      <c r="Q11" t="s">
        <v>120</v>
      </c>
      <c r="R11">
        <v>6</v>
      </c>
      <c r="S11" t="s">
        <v>272</v>
      </c>
      <c r="T11" t="s">
        <v>263</v>
      </c>
      <c r="U11" t="s">
        <v>124</v>
      </c>
      <c r="Y11" s="377" t="s">
        <v>563</v>
      </c>
      <c r="Z11" s="377" t="s">
        <v>562</v>
      </c>
    </row>
    <row r="12" spans="1:26" x14ac:dyDescent="0.3">
      <c r="A12" s="390" t="s">
        <v>357</v>
      </c>
      <c r="B12" s="378" t="s">
        <v>516</v>
      </c>
      <c r="C12" s="379" t="s">
        <v>358</v>
      </c>
      <c r="D12" s="377" t="s">
        <v>359</v>
      </c>
      <c r="E12" s="379" t="s">
        <v>332</v>
      </c>
      <c r="F12" t="s">
        <v>360</v>
      </c>
      <c r="I12" s="13" t="s">
        <v>5</v>
      </c>
      <c r="J12" s="15">
        <v>4000</v>
      </c>
      <c r="K12" s="18">
        <v>4000</v>
      </c>
      <c r="L12" s="18">
        <v>0</v>
      </c>
      <c r="M12" s="28" t="s">
        <v>48</v>
      </c>
      <c r="Q12" t="s">
        <v>46</v>
      </c>
      <c r="R12">
        <v>8</v>
      </c>
      <c r="S12" t="s">
        <v>268</v>
      </c>
      <c r="T12" t="s">
        <v>263</v>
      </c>
      <c r="U12" t="s">
        <v>124</v>
      </c>
      <c r="Y12" t="s">
        <v>436</v>
      </c>
      <c r="Z12" t="s">
        <v>345</v>
      </c>
    </row>
    <row r="13" spans="1:26" x14ac:dyDescent="0.3">
      <c r="A13" s="390"/>
      <c r="B13" s="378" t="s">
        <v>517</v>
      </c>
      <c r="C13" s="379" t="s">
        <v>361</v>
      </c>
      <c r="D13" s="377" t="s">
        <v>362</v>
      </c>
      <c r="E13" s="379" t="s">
        <v>353</v>
      </c>
      <c r="F13" t="s">
        <v>360</v>
      </c>
      <c r="I13" s="10" t="s">
        <v>7</v>
      </c>
      <c r="J13" s="15">
        <v>0</v>
      </c>
      <c r="K13" s="19">
        <v>0</v>
      </c>
      <c r="L13" s="19">
        <v>0</v>
      </c>
      <c r="M13" s="11" t="s">
        <v>48</v>
      </c>
      <c r="Y13" t="s">
        <v>486</v>
      </c>
      <c r="Z13" t="s">
        <v>367</v>
      </c>
    </row>
    <row r="14" spans="1:26" x14ac:dyDescent="0.3">
      <c r="A14" s="1275" t="s">
        <v>363</v>
      </c>
      <c r="B14" s="378" t="s">
        <v>364</v>
      </c>
      <c r="C14" s="379" t="s">
        <v>365</v>
      </c>
      <c r="D14" s="377" t="s">
        <v>366</v>
      </c>
      <c r="E14" s="379" t="s">
        <v>332</v>
      </c>
      <c r="F14" t="s">
        <v>367</v>
      </c>
      <c r="I14" s="10" t="s">
        <v>49</v>
      </c>
      <c r="J14" s="15">
        <v>0</v>
      </c>
      <c r="K14" s="19">
        <v>0</v>
      </c>
      <c r="L14" s="19">
        <v>0</v>
      </c>
      <c r="M14" s="11" t="s">
        <v>48</v>
      </c>
      <c r="Q14" s="538"/>
      <c r="R14" s="538"/>
      <c r="S14" s="538"/>
      <c r="T14" s="538"/>
      <c r="U14" s="538"/>
      <c r="Y14" s="377" t="s">
        <v>487</v>
      </c>
      <c r="Z14" s="377" t="s">
        <v>333</v>
      </c>
    </row>
    <row r="15" spans="1:26" x14ac:dyDescent="0.3">
      <c r="A15" s="1275"/>
      <c r="B15" s="378" t="s">
        <v>368</v>
      </c>
      <c r="C15" s="379" t="s">
        <v>369</v>
      </c>
      <c r="D15" s="377" t="s">
        <v>370</v>
      </c>
      <c r="E15" s="379" t="s">
        <v>332</v>
      </c>
      <c r="F15" t="s">
        <v>371</v>
      </c>
      <c r="I15" s="10" t="s">
        <v>159</v>
      </c>
      <c r="J15" s="15">
        <v>8000</v>
      </c>
      <c r="K15" s="19">
        <v>10000</v>
      </c>
      <c r="L15" s="19">
        <v>4000</v>
      </c>
      <c r="M15" s="11" t="s">
        <v>48</v>
      </c>
      <c r="Y15" s="377" t="s">
        <v>489</v>
      </c>
      <c r="Z15" s="377" t="s">
        <v>360</v>
      </c>
    </row>
    <row r="16" spans="1:26" x14ac:dyDescent="0.3">
      <c r="A16" s="1275"/>
      <c r="B16" s="378" t="s">
        <v>372</v>
      </c>
      <c r="C16" s="379" t="s">
        <v>373</v>
      </c>
      <c r="D16" s="377" t="s">
        <v>374</v>
      </c>
      <c r="E16" s="379" t="s">
        <v>353</v>
      </c>
      <c r="F16" t="s">
        <v>375</v>
      </c>
      <c r="O16" s="5"/>
      <c r="P16" s="5"/>
      <c r="Q16" s="5"/>
      <c r="R16" s="5"/>
      <c r="Y16" s="377" t="s">
        <v>571</v>
      </c>
      <c r="Z16" s="377" t="s">
        <v>572</v>
      </c>
    </row>
    <row r="17" spans="1:26" s="5" customFormat="1" ht="36" customHeight="1" x14ac:dyDescent="0.3">
      <c r="A17" s="1275"/>
      <c r="B17" s="378" t="s">
        <v>376</v>
      </c>
      <c r="C17" s="379" t="s">
        <v>377</v>
      </c>
      <c r="D17" s="377" t="s">
        <v>378</v>
      </c>
      <c r="E17" s="379" t="s">
        <v>353</v>
      </c>
      <c r="F17" s="5" t="s">
        <v>379</v>
      </c>
      <c r="I17" s="1273" t="s">
        <v>154</v>
      </c>
      <c r="J17" s="1273"/>
      <c r="M17" s="1"/>
      <c r="O17"/>
      <c r="P17"/>
      <c r="Q17"/>
      <c r="R17"/>
      <c r="Y17" s="377" t="s">
        <v>488</v>
      </c>
      <c r="Z17" s="377" t="s">
        <v>375</v>
      </c>
    </row>
    <row r="18" spans="1:26" ht="59.4" x14ac:dyDescent="0.3">
      <c r="B18"/>
      <c r="C18"/>
      <c r="D18"/>
      <c r="E18"/>
      <c r="I18" s="6" t="s">
        <v>1</v>
      </c>
      <c r="J18" s="7" t="s">
        <v>8</v>
      </c>
    </row>
    <row r="19" spans="1:26" x14ac:dyDescent="0.3">
      <c r="A19" s="384" t="s">
        <v>538</v>
      </c>
      <c r="C19" s="378"/>
      <c r="D19" s="387"/>
      <c r="I19" s="12" t="s">
        <v>2</v>
      </c>
      <c r="J19" s="9">
        <v>4000</v>
      </c>
    </row>
    <row r="20" spans="1:26" x14ac:dyDescent="0.3">
      <c r="A20" s="377" t="s">
        <v>540</v>
      </c>
      <c r="C20" s="379" t="s">
        <v>380</v>
      </c>
      <c r="D20" s="1276" t="s">
        <v>579</v>
      </c>
      <c r="E20" s="1276"/>
      <c r="I20" s="13" t="s">
        <v>3</v>
      </c>
      <c r="J20" s="11">
        <v>4000</v>
      </c>
    </row>
    <row r="21" spans="1:26" x14ac:dyDescent="0.3">
      <c r="A21" s="377" t="s">
        <v>539</v>
      </c>
      <c r="C21" s="379" t="s">
        <v>381</v>
      </c>
      <c r="D21" s="1276" t="s">
        <v>578</v>
      </c>
      <c r="E21" s="1276"/>
      <c r="I21" s="10" t="s">
        <v>9</v>
      </c>
      <c r="J21" s="11">
        <v>4000</v>
      </c>
    </row>
    <row r="22" spans="1:26" x14ac:dyDescent="0.3">
      <c r="C22" s="379" t="s">
        <v>382</v>
      </c>
      <c r="D22" s="1276" t="s">
        <v>550</v>
      </c>
      <c r="E22" s="1276"/>
      <c r="I22" s="10" t="s">
        <v>4</v>
      </c>
      <c r="J22" s="11">
        <v>4000</v>
      </c>
    </row>
    <row r="23" spans="1:26" x14ac:dyDescent="0.3">
      <c r="D23" s="387" t="s">
        <v>383</v>
      </c>
    </row>
    <row r="24" spans="1:26" ht="39" customHeight="1" x14ac:dyDescent="0.3">
      <c r="D24" s="387" t="s">
        <v>580</v>
      </c>
      <c r="I24" s="1273" t="s">
        <v>10</v>
      </c>
      <c r="J24" s="1273"/>
    </row>
    <row r="25" spans="1:26" ht="28.8" x14ac:dyDescent="0.3">
      <c r="I25" s="6" t="s">
        <v>1</v>
      </c>
      <c r="J25" s="7" t="s">
        <v>11</v>
      </c>
    </row>
    <row r="26" spans="1:26" x14ac:dyDescent="0.3">
      <c r="I26" s="12" t="s">
        <v>16</v>
      </c>
      <c r="J26" s="9">
        <v>30</v>
      </c>
    </row>
    <row r="27" spans="1:26" x14ac:dyDescent="0.3">
      <c r="I27" s="13" t="s">
        <v>15</v>
      </c>
      <c r="J27" s="11">
        <v>60</v>
      </c>
    </row>
    <row r="28" spans="1:26" x14ac:dyDescent="0.3">
      <c r="I28" s="10" t="s">
        <v>12</v>
      </c>
      <c r="J28" s="11">
        <v>30</v>
      </c>
    </row>
    <row r="29" spans="1:26" x14ac:dyDescent="0.3">
      <c r="I29" s="10" t="s">
        <v>5</v>
      </c>
      <c r="J29" s="11">
        <v>15</v>
      </c>
    </row>
    <row r="30" spans="1:26" x14ac:dyDescent="0.3">
      <c r="I30" s="10" t="s">
        <v>13</v>
      </c>
      <c r="J30" s="11">
        <v>6</v>
      </c>
    </row>
    <row r="32" spans="1:26" ht="33" customHeight="1" x14ac:dyDescent="0.3">
      <c r="I32" s="1273" t="s">
        <v>17</v>
      </c>
      <c r="J32" s="1273"/>
    </row>
    <row r="33" spans="1:26" x14ac:dyDescent="0.3">
      <c r="I33" s="6" t="s">
        <v>1</v>
      </c>
      <c r="J33" s="7" t="s">
        <v>18</v>
      </c>
    </row>
    <row r="34" spans="1:26" x14ac:dyDescent="0.3">
      <c r="I34" s="8" t="s">
        <v>6</v>
      </c>
      <c r="J34" s="20">
        <v>13</v>
      </c>
    </row>
    <row r="35" spans="1:26" x14ac:dyDescent="0.3">
      <c r="I35" s="10" t="s">
        <v>7</v>
      </c>
      <c r="J35" s="11">
        <v>8</v>
      </c>
    </row>
    <row r="36" spans="1:26" x14ac:dyDescent="0.3">
      <c r="I36" s="10" t="s">
        <v>5</v>
      </c>
      <c r="J36" s="11">
        <v>8</v>
      </c>
    </row>
    <row r="37" spans="1:26" x14ac:dyDescent="0.3">
      <c r="I37" s="10" t="s">
        <v>13</v>
      </c>
      <c r="J37" s="11">
        <v>6</v>
      </c>
    </row>
    <row r="38" spans="1:26" x14ac:dyDescent="0.3">
      <c r="O38" s="24"/>
      <c r="P38" s="24"/>
      <c r="Q38" s="24"/>
      <c r="R38" s="24"/>
    </row>
    <row r="39" spans="1:26" s="24" customFormat="1" ht="32.25" customHeight="1" x14ac:dyDescent="0.3">
      <c r="A39" s="377"/>
      <c r="B39" s="378"/>
      <c r="C39" s="379"/>
      <c r="D39" s="378"/>
      <c r="E39" s="379"/>
      <c r="F39"/>
      <c r="G39"/>
      <c r="I39" s="1273" t="s">
        <v>19</v>
      </c>
      <c r="J39" s="1273"/>
      <c r="M39" s="1"/>
      <c r="O39"/>
      <c r="P39"/>
      <c r="Q39"/>
      <c r="R39"/>
      <c r="Y39"/>
      <c r="Z39"/>
    </row>
    <row r="40" spans="1:26" ht="57.6" x14ac:dyDescent="0.3">
      <c r="A40" s="384" t="s">
        <v>385</v>
      </c>
      <c r="I40" s="7" t="s">
        <v>20</v>
      </c>
      <c r="J40" s="7" t="s">
        <v>21</v>
      </c>
    </row>
    <row r="41" spans="1:26" x14ac:dyDescent="0.3">
      <c r="A41" s="378" t="s">
        <v>386</v>
      </c>
      <c r="B41" s="378" t="s">
        <v>387</v>
      </c>
      <c r="D41" s="378" t="str">
        <f t="shared" ref="D41:D50" si="0">A41&amp;" - "&amp;B41</f>
        <v>0.6 ACH @50 Pa  - Passivhaus Standard Air Permeability target  for buildings with a  volume of more than 1,500 m³</v>
      </c>
      <c r="I41" s="9">
        <v>1</v>
      </c>
      <c r="J41" s="9">
        <v>19</v>
      </c>
    </row>
    <row r="42" spans="1:26" x14ac:dyDescent="0.3">
      <c r="A42" s="378" t="s">
        <v>388</v>
      </c>
      <c r="B42" s="378" t="s">
        <v>389</v>
      </c>
      <c r="D42" s="378" t="str">
        <f t="shared" si="0"/>
        <v xml:space="preserve">2.0m³/(h·m²) @ 50 Pa - AECB Level 2 Standard for space heat demand of 50kWh/m²/yr </v>
      </c>
      <c r="I42" s="11">
        <v>2</v>
      </c>
      <c r="J42" s="11">
        <v>25</v>
      </c>
    </row>
    <row r="43" spans="1:26" x14ac:dyDescent="0.3">
      <c r="A43" s="378" t="s">
        <v>390</v>
      </c>
      <c r="B43" s="378" t="s">
        <v>391</v>
      </c>
      <c r="D43" s="378" t="str">
        <f t="shared" si="0"/>
        <v>3.0 - 5.0m³/(h·m²) @ 50 Pa - High performance retrofit</v>
      </c>
      <c r="I43" s="11">
        <v>3</v>
      </c>
      <c r="J43" s="11">
        <v>31</v>
      </c>
    </row>
    <row r="44" spans="1:26" x14ac:dyDescent="0.3">
      <c r="A44" s="378" t="s">
        <v>392</v>
      </c>
      <c r="B44" s="378" t="s">
        <v>393</v>
      </c>
      <c r="D44" s="378" t="str">
        <f>A44&amp;" - "&amp;B44</f>
        <v xml:space="preserve">&lt;5.0m³/(h·m²) @ 50 Pa - PAS2035:2023 Standard - for Continous Extract ventilation </v>
      </c>
      <c r="I44" s="11">
        <v>4</v>
      </c>
      <c r="J44" s="11">
        <v>37</v>
      </c>
    </row>
    <row r="45" spans="1:26" x14ac:dyDescent="0.3">
      <c r="A45" s="378" t="s">
        <v>394</v>
      </c>
      <c r="B45" s="378" t="s">
        <v>395</v>
      </c>
      <c r="D45" s="378" t="str">
        <f>A45&amp;" - "&amp;B45</f>
        <v xml:space="preserve">&gt;5.0m³/(h·m²) @ 50 Pa - PAS2035:2023 Standard - for Intermittent Extract ventilation </v>
      </c>
      <c r="I45" s="11">
        <v>5</v>
      </c>
      <c r="J45" s="11">
        <v>43</v>
      </c>
    </row>
    <row r="46" spans="1:26" x14ac:dyDescent="0.3">
      <c r="A46" s="378" t="s">
        <v>396</v>
      </c>
      <c r="B46" s="378" t="s">
        <v>397</v>
      </c>
      <c r="D46" s="378" t="str">
        <f t="shared" si="0"/>
        <v>5.0m³/(h·m²) @ 50 Pa - Approved Document L, Air Permeability for new dwelling built for a heat pump</v>
      </c>
      <c r="I46" s="21" t="s">
        <v>22</v>
      </c>
      <c r="J46" s="22"/>
      <c r="K46" s="22"/>
      <c r="L46" s="22"/>
      <c r="M46" s="29"/>
    </row>
    <row r="47" spans="1:26" x14ac:dyDescent="0.3">
      <c r="A47" s="378" t="s">
        <v>396</v>
      </c>
      <c r="B47" s="378" t="s">
        <v>398</v>
      </c>
      <c r="D47" s="378" t="str">
        <f t="shared" si="0"/>
        <v>5.0m³/(h·m²) @ 50 Pa - AECB Level 1 Standard for running heat pumps</v>
      </c>
      <c r="I47" s="25" t="s">
        <v>23</v>
      </c>
      <c r="J47" s="23"/>
      <c r="K47" s="23"/>
      <c r="L47" s="23"/>
      <c r="M47" s="30"/>
    </row>
    <row r="48" spans="1:26" x14ac:dyDescent="0.3">
      <c r="A48" s="378" t="s">
        <v>399</v>
      </c>
      <c r="B48" s="378" t="s">
        <v>400</v>
      </c>
      <c r="D48" s="378" t="str">
        <f t="shared" si="0"/>
        <v>6.0 - 8.0m³/(h·m²) @ 50 Pa - PAS2035 Deep Retrofit</v>
      </c>
      <c r="I48" s="23" t="s">
        <v>24</v>
      </c>
      <c r="J48" s="23"/>
      <c r="K48" s="23"/>
      <c r="L48" s="23"/>
      <c r="M48" s="30"/>
    </row>
    <row r="49" spans="1:4" x14ac:dyDescent="0.3">
      <c r="A49" s="378" t="s">
        <v>401</v>
      </c>
      <c r="B49" s="378" t="s">
        <v>402</v>
      </c>
      <c r="D49" s="378" t="str">
        <f t="shared" si="0"/>
        <v>8.0 m³/(h·m²) @ 50 Pa - Approved Document L, Air Permeability for new fabric elements in new dwelling</v>
      </c>
    </row>
    <row r="50" spans="1:4" x14ac:dyDescent="0.3">
      <c r="A50" s="378" t="s">
        <v>403</v>
      </c>
      <c r="B50" s="378" t="s">
        <v>404</v>
      </c>
      <c r="D50" s="378" t="str">
        <f t="shared" si="0"/>
        <v>10.0 m³/(h·m²) @ 50 Pa - Residential homes standard</v>
      </c>
    </row>
  </sheetData>
  <sheetProtection formatCells="0" formatColumns="0" formatRows="0" insertColumns="0" insertRows="0" insertHyperlinks="0" deleteColumns="0" deleteRows="0" sort="0" autoFilter="0" pivotTables="0"/>
  <sortState xmlns:xlrd2="http://schemas.microsoft.com/office/spreadsheetml/2017/richdata2" ref="Y8:Z17">
    <sortCondition ref="Y8:Y17"/>
  </sortState>
  <mergeCells count="12">
    <mergeCell ref="A5:A6"/>
    <mergeCell ref="A14:A17"/>
    <mergeCell ref="D20:E20"/>
    <mergeCell ref="D21:E21"/>
    <mergeCell ref="D22:E22"/>
    <mergeCell ref="Q5:R5"/>
    <mergeCell ref="J4:K4"/>
    <mergeCell ref="I32:J32"/>
    <mergeCell ref="I39:J39"/>
    <mergeCell ref="I3:K3"/>
    <mergeCell ref="I17:J17"/>
    <mergeCell ref="I24:J2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f6407f7-529b-456c-ac56-e27c382b618a" xsi:nil="true"/>
    <lcf76f155ced4ddcb4097134ff3c332f xmlns="973498f6-2021-45cd-b1af-2f6206dd42c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30B4DC36E74E4997A7A8D7595FBC11" ma:contentTypeVersion="18" ma:contentTypeDescription="Create a new document." ma:contentTypeScope="" ma:versionID="c37b7fc3ce9c847a1a35b4d8e93a2552">
  <xsd:schema xmlns:xsd="http://www.w3.org/2001/XMLSchema" xmlns:xs="http://www.w3.org/2001/XMLSchema" xmlns:p="http://schemas.microsoft.com/office/2006/metadata/properties" xmlns:ns2="973498f6-2021-45cd-b1af-2f6206dd42cf" xmlns:ns3="29b5726d-f4df-45c3-bc5c-4a85ce381555" xmlns:ns4="af6407f7-529b-456c-ac56-e27c382b618a" targetNamespace="http://schemas.microsoft.com/office/2006/metadata/properties" ma:root="true" ma:fieldsID="adad4d74984ff46289effec9f99f3f25" ns2:_="" ns3:_="" ns4:_="">
    <xsd:import namespace="973498f6-2021-45cd-b1af-2f6206dd42cf"/>
    <xsd:import namespace="29b5726d-f4df-45c3-bc5c-4a85ce381555"/>
    <xsd:import namespace="af6407f7-529b-456c-ac56-e27c382b618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3498f6-2021-45cd-b1af-2f6206dd42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a1837f8-38a0-439f-968d-1f579fdc7e5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9b5726d-f4df-45c3-bc5c-4a85ce381555"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f6407f7-529b-456c-ac56-e27c382b618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e2ccf714-3c3f-406a-bd75-6209eb87fccd}" ma:internalName="TaxCatchAll" ma:showField="CatchAllData" ma:web="29b5726d-f4df-45c3-bc5c-4a85ce3815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8469DF-E576-431F-AA90-63DEE87FE9A6}">
  <ds:schemaRefs>
    <ds:schemaRef ds:uri="http://schemas.microsoft.com/office/2006/documentManagement/types"/>
    <ds:schemaRef ds:uri="973498f6-2021-45cd-b1af-2f6206dd42cf"/>
    <ds:schemaRef ds:uri="http://purl.org/dc/terms/"/>
    <ds:schemaRef ds:uri="http://purl.org/dc/elements/1.1/"/>
    <ds:schemaRef ds:uri="http://purl.org/dc/dcmitype/"/>
    <ds:schemaRef ds:uri="29b5726d-f4df-45c3-bc5c-4a85ce381555"/>
    <ds:schemaRef ds:uri="http://schemas.microsoft.com/office/infopath/2007/PartnerControls"/>
    <ds:schemaRef ds:uri="http://schemas.openxmlformats.org/package/2006/metadata/core-properties"/>
    <ds:schemaRef ds:uri="af6407f7-529b-456c-ac56-e27c382b618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292606C-FD88-41AC-A327-034A788172CF}">
  <ds:schemaRefs>
    <ds:schemaRef ds:uri="http://schemas.microsoft.com/sharepoint/v3/contenttype/forms"/>
  </ds:schemaRefs>
</ds:datastoreItem>
</file>

<file path=customXml/itemProps3.xml><?xml version="1.0" encoding="utf-8"?>
<ds:datastoreItem xmlns:ds="http://schemas.openxmlformats.org/officeDocument/2006/customXml" ds:itemID="{C0AD42B9-1AF4-4508-830B-3B52755F02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3498f6-2021-45cd-b1af-2f6206dd42cf"/>
    <ds:schemaRef ds:uri="29b5726d-f4df-45c3-bc5c-4a85ce381555"/>
    <ds:schemaRef ds:uri="af6407f7-529b-456c-ac56-e27c382b61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20</vt:i4>
      </vt:variant>
    </vt:vector>
  </HeadingPairs>
  <TitlesOfParts>
    <vt:vector size="26" baseType="lpstr">
      <vt:lpstr>01. ADF1 EEM Assessment</vt:lpstr>
      <vt:lpstr> 02. Assessment Data Entry Calc</vt:lpstr>
      <vt:lpstr>03. Ventilation Strategy</vt:lpstr>
      <vt:lpstr>04. Airtightness Strategy</vt:lpstr>
      <vt:lpstr>Ref - Assessment Process</vt:lpstr>
      <vt:lpstr>Data</vt:lpstr>
      <vt:lpstr>ATable</vt:lpstr>
      <vt:lpstr>CWI</vt:lpstr>
      <vt:lpstr>EWI</vt:lpstr>
      <vt:lpstr>FRIC</vt:lpstr>
      <vt:lpstr>FRIW</vt:lpstr>
      <vt:lpstr>IWI</vt:lpstr>
      <vt:lpstr>LHTCH</vt:lpstr>
      <vt:lpstr>LI</vt:lpstr>
      <vt:lpstr>' 02. Assessment Data Entry Calc'!Print_Area</vt:lpstr>
      <vt:lpstr>'01. ADF1 EEM Assessment'!Print_Area</vt:lpstr>
      <vt:lpstr>'03. Ventilation Strategy'!Print_Area</vt:lpstr>
      <vt:lpstr>'04. Airtightness Strategy'!Print_Area</vt:lpstr>
      <vt:lpstr>'Ref - Assessment Process'!Print_Area</vt:lpstr>
      <vt:lpstr>' 02. Assessment Data Entry Calc'!Print_Titles</vt:lpstr>
      <vt:lpstr>'03. Ventilation Strategy'!Print_Titles</vt:lpstr>
      <vt:lpstr>'04. Airtightness Strategy'!Print_Titles</vt:lpstr>
      <vt:lpstr>RIRI</vt:lpstr>
      <vt:lpstr>Rooms</vt:lpstr>
      <vt:lpstr>UFI</vt:lpstr>
      <vt:lpstr>WNDR</vt:lpstr>
    </vt:vector>
  </TitlesOfParts>
  <Manager>nigjones@corelogic.com</Manager>
  <Company>CoreLogic / ecmk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Ventilation Assessment Template</dc:title>
  <dc:creator>Jones, Nigel</dc:creator>
  <cp:lastModifiedBy>Walters, Dan</cp:lastModifiedBy>
  <cp:lastPrinted>2025-09-22T07:08:55Z</cp:lastPrinted>
  <dcterms:created xsi:type="dcterms:W3CDTF">2022-06-28T14:24:41Z</dcterms:created>
  <dcterms:modified xsi:type="dcterms:W3CDTF">2026-01-27T14:11:45Z</dcterms:modified>
  <cp:category>Ventilation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0x010100D530B4DC36E74E4997A7A8D7595FBC11</vt:lpwstr>
  </property>
  <property fmtid="{D5CDD505-2E9C-101B-9397-08002B2CF9AE}" pid="3" name="MediaServiceImageTags">
    <vt:lpwstr/>
  </property>
</Properties>
</file>